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ll Bands" sheetId="1" state="visible" r:id="rId3"/>
    <sheet name="Dashboard" sheetId="2" state="visible" r:id="rId4"/>
    <sheet name="Service Model" sheetId="3" state="visible" r:id="rId5"/>
    <sheet name="Inputs" sheetId="4" state="visible" r:id="rId6"/>
    <sheet name="Five Buckets Explained" sheetId="5" state="visible" r:id="rId7"/>
    <sheet name="Sources" sheetId="6" state="visible" r:id="rId8"/>
    <sheet name="Method &amp; Gap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<sst xmlns="http://schemas.openxmlformats.org/spreadsheetml/2006/main" count="416" uniqueCount="321">
  <si>
    <t xml:space="preserve">BUILD UK — Kent/Maidstone Direct Services Model</t>
  </si>
  <si>
    <t xml:space="preserve">All Council Tax Bands · 2026/27 · Every pound classified</t>
  </si>
  <si>
    <t xml:space="preserve">Band A</t>
  </si>
  <si>
    <t xml:space="preserve">Band B</t>
  </si>
  <si>
    <t xml:space="preserve">Band C</t>
  </si>
  <si>
    <t xml:space="preserve">Band D</t>
  </si>
  <si>
    <t xml:space="preserve">Band E</t>
  </si>
  <si>
    <t xml:space="preserve">Band F</t>
  </si>
  <si>
    <t xml:space="preserve">Band G</t>
  </si>
  <si>
    <t xml:space="preserve">Band H</t>
  </si>
  <si>
    <t xml:space="preserve">Band factor (× Band D)</t>
  </si>
  <si>
    <t xml:space="preserve">CURRENT COUNCIL TAX BILL</t>
  </si>
  <si>
    <t xml:space="preserve">Current bill (excl parish)</t>
  </si>
  <si>
    <t xml:space="preserve">① YOUR DIRECT SERVICES BILL</t>
  </si>
  <si>
    <t xml:space="preserve">  Police</t>
  </si>
  <si>
    <t xml:space="preserve">  Fire &amp; Rescue</t>
  </si>
  <si>
    <t xml:space="preserve">  Ambulance</t>
  </si>
  <si>
    <t xml:space="preserve">  Waste disposal (KCC)</t>
  </si>
  <si>
    <t xml:space="preserve">  Waste collection (Maidstone)</t>
  </si>
  <si>
    <t xml:space="preserve">  Local environment &amp; health</t>
  </si>
  <si>
    <t xml:space="preserve">  Parks (specialist facilities)</t>
  </si>
  <si>
    <t xml:space="preserve">  Community services &amp; heritage</t>
  </si>
  <si>
    <t xml:space="preserve">  Democratic services</t>
  </si>
  <si>
    <t xml:space="preserve">  Parking revenue (credit)</t>
  </si>
  <si>
    <t xml:space="preserve">DIRECT BILL TOTAL</t>
  </si>
  <si>
    <t xml:space="preserve">② NATIONAL SOCIAL PROTECTION FUND</t>
  </si>
  <si>
    <t xml:space="preserve">  Adult social care (professional)</t>
  </si>
  <si>
    <t xml:space="preserve">  Children's social care</t>
  </si>
  <si>
    <t xml:space="preserve">  Children's other services</t>
  </si>
  <si>
    <t xml:space="preserve">NATIONAL SOCIAL PROTECTION TOTAL</t>
  </si>
  <si>
    <t xml:space="preserve">③ COMMUNITY CARE LAYER</t>
  </si>
  <si>
    <t xml:space="preserve">  Community care (meals, companionship)</t>
  </si>
  <si>
    <t xml:space="preserve">  Parks &amp; greens (volunteer maintained)</t>
  </si>
  <si>
    <t xml:space="preserve">  Libraries (centrally funded)</t>
  </si>
  <si>
    <t xml:space="preserve">COMMUNITY LAYER TOTAL</t>
  </si>
  <si>
    <t xml:space="preserve">④ NATIONAL INFRASTRUCTURE SETTLEMENT</t>
  </si>
  <si>
    <t xml:space="preserve">  Transport (buses, school transport)</t>
  </si>
  <si>
    <t xml:space="preserve">  Borrowing &amp; legacy obligations</t>
  </si>
  <si>
    <t xml:space="preserve">  Housing</t>
  </si>
  <si>
    <t xml:space="preserve">  Maidstone reserves (wind-down)</t>
  </si>
  <si>
    <t xml:space="preserve">  Statutory services &amp; schools</t>
  </si>
  <si>
    <t xml:space="preserve">NATIONAL INFRASTRUCTURE TOTAL</t>
  </si>
  <si>
    <t xml:space="preserve">⑤ USER/SECTOR-SPECIFIC FUNDING</t>
  </si>
  <si>
    <t xml:space="preserve">  Roads (route-based contribution)</t>
  </si>
  <si>
    <t xml:space="preserve">  Planning &amp; development fees</t>
  </si>
  <si>
    <t xml:space="preserve">  Environment (licensing/sector levies)</t>
  </si>
  <si>
    <t xml:space="preserve">  Trading standards &amp; enforcement</t>
  </si>
  <si>
    <t xml:space="preserve">USER/SECTOR TOTAL</t>
  </si>
  <si>
    <t xml:space="preserve">Restructure pool (not a saving)</t>
  </si>
  <si>
    <t xml:space="preserve">THE BOTTOM LINE</t>
  </si>
  <si>
    <t xml:space="preserve">Current council tax bill</t>
  </si>
  <si>
    <t xml:space="preserve">Your direct bill under BUILD</t>
  </si>
  <si>
    <t xml:space="preserve">Reduction in direct household bill</t>
  </si>
  <si>
    <t xml:space="preserve">Percentage reduction</t>
  </si>
  <si>
    <t xml:space="preserve">Every pound is accounted for. The direct bill drops because costs are transferred to the correct funding mechanism — not because services are abolished.</t>
  </si>
  <si>
    <t xml:space="preserve">Note: Band factors are the standard council tax ratios (A=6/9 through H=18/9 of Band D). All figures scale linearly from the Band D model on the Service Model tab. Ambulance line is blank until SECAmb data is entered on the Inputs tab.</t>
  </si>
  <si>
    <t xml:space="preserve">BUILD UK — Kent Direct Services Model v2</t>
  </si>
  <si>
    <t xml:space="preserve">Five-Bucket Model · Maidstone Prototype · 2026/27</t>
  </si>
  <si>
    <t xml:space="preserve">YOUR BUILD DIRECT SERVICES STATEMENT</t>
  </si>
  <si>
    <t xml:space="preserve">What you pay directly</t>
  </si>
  <si>
    <t xml:space="preserve">  Local parks (specialist facilities)</t>
  </si>
  <si>
    <t xml:space="preserve">  Parking revenue (reduces your bill)</t>
  </si>
  <si>
    <t xml:space="preserve">YOUR DIRECT BILL</t>
  </si>
  <si>
    <t xml:space="preserve">What is funded nationally on your behalf</t>
  </si>
  <si>
    <t xml:space="preserve">NATIONAL SOCIAL PROTECTION</t>
  </si>
  <si>
    <t xml:space="preserve">What your community provides</t>
  </si>
  <si>
    <t xml:space="preserve">  Community care (meals, companionship, welfare)</t>
  </si>
  <si>
    <t xml:space="preserve">  Parks &amp; green spaces (volunteer maintained)</t>
  </si>
  <si>
    <t xml:space="preserve">COMMUNITY LAYER</t>
  </si>
  <si>
    <t xml:space="preserve">National infrastructure settlement</t>
  </si>
  <si>
    <t xml:space="preserve">NATIONAL INFRASTRUCTURE</t>
  </si>
  <si>
    <t xml:space="preserve">Funded by users and sectors</t>
  </si>
  <si>
    <t xml:space="preserve">  Roads (route-based commuter contribution)</t>
  </si>
  <si>
    <t xml:space="preserve">  Planning &amp; development (applicant/developer fees)</t>
  </si>
  <si>
    <t xml:space="preserve">USER/SECTOR FUNDING</t>
  </si>
  <si>
    <t xml:space="preserve">Current council tax bill (Band D, excl parish)</t>
  </si>
  <si>
    <t xml:space="preserve">Your direct services bill under BUILD</t>
  </si>
  <si>
    <t xml:space="preserve">But the rest hasn't vanished:</t>
  </si>
  <si>
    <t xml:space="preserve">  → Transferred to national social protection</t>
  </si>
  <si>
    <t xml:space="preserve">  → Delivered by community volunteers</t>
  </si>
  <si>
    <t xml:space="preserve">  → Funded through national infrastructure</t>
  </si>
  <si>
    <t xml:space="preserve">  → Paid by users and sectors who create the cost</t>
  </si>
  <si>
    <t xml:space="preserve">  → Restructure pool (efficiency target, not saving)</t>
  </si>
  <si>
    <t xml:space="preserve">All buckets sum to</t>
  </si>
  <si>
    <t xml:space="preserve">Rounding (penny — Maidstone allocation estimates)</t>
  </si>
  <si>
    <t xml:space="preserve">KEY PRINCIPLE</t>
  </si>
  <si>
    <t xml:space="preserve">BUILD does not pretend the £2,454 disappears. It shows where every pound goes, replaces the opaque council tax lump with visible funding streams, and only puts on your direct bill the services that genuinely make sense as a local household charge. The rest is funded — just funded honestly and visibly.</t>
  </si>
  <si>
    <t xml:space="preserve">BUILD UK — Kent/Maidstone Five-Bucket Services Model 2026/27</t>
  </si>
  <si>
    <t xml:space="preserve">Every pound classified: Direct Bill · National Social Protection · Community Care · National Infrastructure · User/Sector Funding</t>
  </si>
  <si>
    <t xml:space="preserve">Service line</t>
  </si>
  <si>
    <t xml:space="preserve">Authority</t>
  </si>
  <si>
    <t xml:space="preserve">Current Band D £</t>
  </si>
  <si>
    <t xml:space="preserve">BUILD treatment</t>
  </si>
  <si>
    <t xml:space="preserve">① Direct Bill £</t>
  </si>
  <si>
    <t xml:space="preserve">② National Social Protection £</t>
  </si>
  <si>
    <t xml:space="preserve">③ Community Layer £</t>
  </si>
  <si>
    <t xml:space="preserve">④ National Infrastructure £</t>
  </si>
  <si>
    <t xml:space="preserve">⑤ User/Sector £</t>
  </si>
  <si>
    <t xml:space="preserve">Restructure Pool £</t>
  </si>
  <si>
    <t xml:space="preserve">Source / rationale</t>
  </si>
  <si>
    <t xml:space="preserve">EMERGENCY SERVICES</t>
  </si>
  <si>
    <t xml:space="preserve">Police</t>
  </si>
  <si>
    <t xml:space="preserve">Kent PCC</t>
  </si>
  <si>
    <t xml:space="preserve">Direct household bill</t>
  </si>
  <si>
    <t xml:space="preserve">Kent PCC published precept. Charter Pillar 1.</t>
  </si>
  <si>
    <t xml:space="preserve">Fire &amp; Rescue</t>
  </si>
  <si>
    <t xml:space="preserve">Kent &amp; Medway FRA</t>
  </si>
  <si>
    <t xml:space="preserve">Kent Fire published precept. Charter Pillar 1.</t>
  </si>
  <si>
    <t xml:space="preserve">Ambulance (SECAmb Kent share)</t>
  </si>
  <si>
    <t xml:space="preserve">SECAmb / NHS</t>
  </si>
  <si>
    <t xml:space="preserve">Direct household bill — requires SECAmb allocation</t>
  </si>
  <si>
    <t xml:space="preserve">Input cells on Inputs sheet. Charter Pillar 1. SECAmb 2026/27 cost × Kent demand share ÷ tax base.</t>
  </si>
  <si>
    <t xml:space="preserve">KCC COUNTY SERVICES</t>
  </si>
  <si>
    <t xml:space="preserve">Adults &amp; older people — professional care</t>
  </si>
  <si>
    <t xml:space="preserve">KCC</t>
  </si>
  <si>
    <t xml:space="preserve">National Social Protection Fund</t>
  </si>
  <si>
    <t xml:space="preserve">Approx 89.8% of £852.83 is complex/regulated care (residential, nursing, home care, safeguarding, OT, DoLS, reablement). Transferred to national funding — not abolished.</t>
  </si>
  <si>
    <t xml:space="preserve">Adults &amp; older people — community-replaceable</t>
  </si>
  <si>
    <t xml:space="preserve">Community care layer</t>
  </si>
  <si>
    <t xml:space="preserve">Approx 10.2% of £852.83: shopping, companionship, meals, basic household help, welfare checks, basic transport. Charter Pillar 6. Delivered by trained community volunteers.</t>
  </si>
  <si>
    <t xml:space="preserve">Children's social care</t>
  </si>
  <si>
    <t xml:space="preserve">Statutory child protection/safeguarding. National social-insurance problem — a council with more vulnerable children shouldn't hammer local taxpayers harder. Transferred.</t>
  </si>
  <si>
    <t xml:space="preserve">Transport services — supported bus/community</t>
  </si>
  <si>
    <t xml:space="preserve">National infrastructure (75%) — rural connectivity is national policy</t>
  </si>
  <si>
    <t xml:space="preserve">75% of £127.70. Subsidised bus routes, Freedom Pass, concessionary fares. National transport settlement — Kent shouldn't fund rural bus provision alone.</t>
  </si>
  <si>
    <t xml:space="preserve">Transport services — school/specialist</t>
  </si>
  <si>
    <t xml:space="preserve">National infrastructure — statutory school transport</t>
  </si>
  <si>
    <t xml:space="preserve">25% of £127.70. Home-to-school transport, SEN transport. Statutory duty funded nationally.</t>
  </si>
  <si>
    <t xml:space="preserve">Management, support &amp; overheads</t>
  </si>
  <si>
    <t xml:space="preserve">Restructure — reduce through direct-service model</t>
  </si>
  <si>
    <t xml:space="preserve">Central management overhead shrinks as council intermediary role reduces. Not counted as saving — costed restructure needed.</t>
  </si>
  <si>
    <t xml:space="preserve">Borrowing, reserves &amp; corporate</t>
  </si>
  <si>
    <t xml:space="preserve">Existing obligations — national infrastructure settlement</t>
  </si>
  <si>
    <t xml:space="preserve">Existing debt and reserve obligations don't vanish. Transferred to national settlement as legacy liability wind-down.</t>
  </si>
  <si>
    <t xml:space="preserve">Waste disposal/services (KCC)</t>
  </si>
  <si>
    <t xml:space="preserve">KCC waste disposal allocation. Charter Pillar 2. Visible line on household bill.</t>
  </si>
  <si>
    <t xml:space="preserve">Highways</t>
  </si>
  <si>
    <t xml:space="preserve">Route-based contribution</t>
  </si>
  <si>
    <t xml:space="preserve">Charter Pillar 4. Funded by commuters via declared route, not flat household charge. Non-commuters pay nothing.</t>
  </si>
  <si>
    <t xml:space="preserve">Children's other services</t>
  </si>
  <si>
    <t xml:space="preserve">Youth services, early help, family support. Part of national children's settlement alongside social care.</t>
  </si>
  <si>
    <t xml:space="preserve">Operational premises</t>
  </si>
  <si>
    <t xml:space="preserve">Restructure — reduced estate as services transfer</t>
  </si>
  <si>
    <t xml:space="preserve">Property costs reduce as direct-service model shrinks council intermediary role. Not counted as saving.</t>
  </si>
  <si>
    <t xml:space="preserve">Other direct public services</t>
  </si>
  <si>
    <t xml:space="preserve">Split: coroners/registration national; trading standards user-funded</t>
  </si>
  <si>
    <t xml:space="preserve">Estimated 60% statutory (coroners, registration, civil contingencies) → national. 40% enforcement/trading standards → funded by sector levies.</t>
  </si>
  <si>
    <t xml:space="preserve">Community services</t>
  </si>
  <si>
    <t xml:space="preserve">Community care layer + small direct bill</t>
  </si>
  <si>
    <t xml:space="preserve">Libraries centrally funded (Charter Pillar 5 — £14.50 est). Remaining community services £4.84 direct local charge (community centres, heritage).</t>
  </si>
  <si>
    <t xml:space="preserve">Schools' services</t>
  </si>
  <si>
    <t xml:space="preserve">National infrastructure — education is nationally funded</t>
  </si>
  <si>
    <t xml:space="preserve">KCC statutory education functions. Already largely grant-funded; residual transferred to national settlement.</t>
  </si>
  <si>
    <t xml:space="preserve">MAIDSTONE BOROUGH SERVICES</t>
  </si>
  <si>
    <t xml:space="preserve">Maidstone parking</t>
  </si>
  <si>
    <t xml:space="preserve">Maidstone BC</t>
  </si>
  <si>
    <t xml:space="preserve">Self-funding — surplus offsets other local costs</t>
  </si>
  <si>
    <t xml:space="preserve">Parking already produces net income. Retained as direct local revenue, offsetting direct bill.</t>
  </si>
  <si>
    <t xml:space="preserve">Maidstone planning &amp; economic development</t>
  </si>
  <si>
    <t xml:space="preserve">User/sector funded — planning fees + housing/planning grant</t>
  </si>
  <si>
    <t xml:space="preserve">Planning applications funded by applicant fees. Economic development from national growth/housing grant. Developer contributions.</t>
  </si>
  <si>
    <t xml:space="preserve">Maidstone recreation &amp; tourism</t>
  </si>
  <si>
    <t xml:space="preserve">Community maintained (Charter Pillar 3) + small specialist bill</t>
  </si>
  <si>
    <t xml:space="preserve">Charter Pillar 3: community volunteers maintain parks/greens. 25% retained as direct bill for specialist facilities (museum, leisure centre). 75% community layer.</t>
  </si>
  <si>
    <t xml:space="preserve">Maidstone environment &amp; health</t>
  </si>
  <si>
    <t xml:space="preserve">Direct local services bill + some user/sector</t>
  </si>
  <si>
    <t xml:space="preserve">Environmental health, food safety, pest control = direct local service (60%). Licensing, pollution control = user/sector fees (40%).</t>
  </si>
  <si>
    <t xml:space="preserve">Maidstone refuse collection</t>
  </si>
  <si>
    <t xml:space="preserve">Charter Pillar 2. Visible collection cost on household bill.</t>
  </si>
  <si>
    <t xml:space="preserve">Maidstone housing</t>
  </si>
  <si>
    <t xml:space="preserve">National infrastructure — housing is a national crisis</t>
  </si>
  <si>
    <t xml:space="preserve">Homelessness prevention, temporary accommodation, housing strategy. National housing settlement — Kent shouldn't carry housing costs alone.</t>
  </si>
  <si>
    <t xml:space="preserve">Maidstone other services</t>
  </si>
  <si>
    <t xml:space="preserve">Split: democratic services retained, corporate restructured</t>
  </si>
  <si>
    <t xml:space="preserve">Democratic/electoral services (25%) = direct bill. Corporate services (75%) = restructure pool as borough intermediary role reduces.</t>
  </si>
  <si>
    <t xml:space="preserve">Maidstone reserve transfer</t>
  </si>
  <si>
    <t xml:space="preserve">Existing obligations — wind down as transition completes</t>
  </si>
  <si>
    <t xml:space="preserve">Reserve obligations don't vanish. Legacy wind-down via national transition settlement.</t>
  </si>
  <si>
    <t xml:space="preserve">PARISH</t>
  </si>
  <si>
    <t xml:space="preserve">Parish precept</t>
  </si>
  <si>
    <t xml:space="preserve">Parish/Town Council</t>
  </si>
  <si>
    <t xml:space="preserve">User-entered — retained as local democratic charge</t>
  </si>
  <si>
    <t xml:space="preserve">User-entered on Inputs sheet. Parish councils retained under BUILD.</t>
  </si>
  <si>
    <t xml:space="preserve">TOTAL</t>
  </si>
  <si>
    <t xml:space="preserve">RECONCILIATION &amp; SUMMARY</t>
  </si>
  <si>
    <t xml:space="preserve">Published current bill (excl parish)</t>
  </si>
  <si>
    <t xml:space="preserve">① Direct household bill</t>
  </si>
  <si>
    <t xml:space="preserve">② National Social Protection Fund</t>
  </si>
  <si>
    <t xml:space="preserve">③ Community care layer</t>
  </si>
  <si>
    <t xml:space="preserve">④ National infrastructure settlement</t>
  </si>
  <si>
    <t xml:space="preserve">⑤ User/sector-specific funding</t>
  </si>
  <si>
    <t xml:space="preserve">Restructure pool (not counted as saving)</t>
  </si>
  <si>
    <t xml:space="preserve">Check: all buckets should equal current bill</t>
  </si>
  <si>
    <t xml:space="preserve">Difference (should be zero)</t>
  </si>
  <si>
    <t xml:space="preserve">BUILD UK — Kent Direct Services Prototype — Inputs</t>
  </si>
  <si>
    <t xml:space="preserve">Scenario</t>
  </si>
  <si>
    <t xml:space="preserve">Council tax band</t>
  </si>
  <si>
    <t xml:space="preserve">D</t>
  </si>
  <si>
    <t xml:space="preserve">Band factor</t>
  </si>
  <si>
    <t xml:space="preserve">Parish precept (£/yr)</t>
  </si>
  <si>
    <t xml:space="preserve">£/yr</t>
  </si>
  <si>
    <t xml:space="preserve">Yellow = user input</t>
  </si>
  <si>
    <t xml:space="preserve">SECAmb annual operating cost (£m)</t>
  </si>
  <si>
    <t xml:space="preserve">£m</t>
  </si>
  <si>
    <t xml:space="preserve">Enter from SECAmb 2026/27 board papers</t>
  </si>
  <si>
    <t xml:space="preserve">Kent share of SECAmb demand</t>
  </si>
  <si>
    <t xml:space="preserve">%</t>
  </si>
  <si>
    <t xml:space="preserve">e.g. 0.35 for 35%</t>
  </si>
  <si>
    <t xml:space="preserve">Ambulance direct-bill amount (£)</t>
  </si>
  <si>
    <t xml:space="preserve">Auto-calculated</t>
  </si>
  <si>
    <t xml:space="preserve">Core current-system inputs</t>
  </si>
  <si>
    <t xml:space="preserve">Input</t>
  </si>
  <si>
    <t xml:space="preserve">Value</t>
  </si>
  <si>
    <t xml:space="preserve">Unit</t>
  </si>
  <si>
    <t xml:space="preserve">Source</t>
  </si>
  <si>
    <t xml:space="preserve">Status</t>
  </si>
  <si>
    <t xml:space="preserve">Notes</t>
  </si>
  <si>
    <t xml:space="preserve">KCC Band-D-equivalent tax base</t>
  </si>
  <si>
    <t xml:space="preserve">Band D equivalents</t>
  </si>
  <si>
    <t xml:space="preserve">kent.gov.uk 2026/27</t>
  </si>
  <si>
    <t xml:space="preserve">Published</t>
  </si>
  <si>
    <t xml:space="preserve">KCC Band D charge</t>
  </si>
  <si>
    <t xml:space="preserve">Kent Police Band D charge</t>
  </si>
  <si>
    <t xml:space="preserve">kent-pcc.gov.uk 2026/27</t>
  </si>
  <si>
    <t xml:space="preserve">Kent Fire Band D charge</t>
  </si>
  <si>
    <t xml:space="preserve">kent.fire-uk.org 2026/27</t>
  </si>
  <si>
    <t xml:space="preserve">Maidstone Borough Band D charge</t>
  </si>
  <si>
    <t xml:space="preserve">maidstone.gov.uk 2026/27</t>
  </si>
  <si>
    <t xml:space="preserve">Excludes parish</t>
  </si>
  <si>
    <t xml:space="preserve">Current Band D total excl parish</t>
  </si>
  <si>
    <t xml:space="preserve">BUILD UK — Five Funding Buckets</t>
  </si>
  <si>
    <t xml:space="preserve">① Direct Services Bill</t>
  </si>
  <si>
    <t xml:space="preserve">Principle:</t>
  </si>
  <si>
    <t xml:space="preserve">Only services that genuinely make sense as a visible local household charge.</t>
  </si>
  <si>
    <t xml:space="preserve">Includes:</t>
  </si>
  <si>
    <t xml:space="preserve">Police, Fire, Ambulance, Waste collection, Waste disposal, Local environment/health, Small parks charge, Democratic services, Parking revenue (credit)</t>
  </si>
  <si>
    <t xml:space="preserve">Big statutory social costs that shouldn't depend on local demographics. A council with more elderly or vulnerable residents shouldn't hammer local taxpayers harder. These are national social-insurance problems.</t>
  </si>
  <si>
    <t xml:space="preserve">Adult social care (professional/regulated), Children's social care, Children's other services (youth, early help, family support)</t>
  </si>
  <si>
    <t xml:space="preserve">③ Community Care Layer</t>
  </si>
  <si>
    <t xml:space="preserve">Services the charter explicitly moves to community delivery. Trained volunteers (DBS-checked, supervised) provide non-clinical care that currently consumes expensive professional time. Also includes volunteer park/green space maintenance (Charter Pillar 3) and centrally-funded libraries (Charter Pillar 5).</t>
  </si>
  <si>
    <t xml:space="preserve">Meals (cooked in the person's kitchen, not delivered frozen), Companionship, Shopping, Basic household help, Welfare checks, Parks/greens volunteer maintenance, Libraries (centrally ring-fenced)</t>
  </si>
  <si>
    <t xml:space="preserve">④ National Infrastructure Settlement</t>
  </si>
  <si>
    <t xml:space="preserve">Costs that exist because of statutory obligations, legacy debt, or national policy — not because a Kent household decided to use a service. Transferred to national government settlement.</t>
  </si>
  <si>
    <t xml:space="preserve">Transport (bus subsidies, school transport), Borrowing/reserves/corporate (legacy obligations), Housing (homelessness, temporary accommodation), Maidstone reserve wind-down, Statutory services, Schools' services</t>
  </si>
  <si>
    <t xml:space="preserve">⑤ User/Sector-Specific Funding</t>
  </si>
  <si>
    <t xml:space="preserve">Costs created by specific activities or sectors. Funded by the people/businesses creating the cost, not by every household regardless.</t>
  </si>
  <si>
    <t xml:space="preserve">Roads (route-based commuter contribution — Charter Pillar 4), Planning (applicant fees + developer contributions), Licensing &amp; pollution control (operator fees), Trading standards (sector levies)</t>
  </si>
  <si>
    <t xml:space="preserve">Restructure Pool</t>
  </si>
  <si>
    <t xml:space="preserve">Management overhead and premises that shrink as the council intermediary role reduces under direct-service billing. Explicitly NOT counted as a saving — requires costed restructure plan.</t>
  </si>
  <si>
    <t xml:space="preserve">KCC management/support/overheads, KCC operational premises, Maidstone corporate services</t>
  </si>
  <si>
    <t xml:space="preserve">Sources — official 2026/27 data</t>
  </si>
  <si>
    <t xml:space="preserve">What it supports</t>
  </si>
  <si>
    <t xml:space="preserve">URL</t>
  </si>
  <si>
    <t xml:space="preserve">Kent County Council</t>
  </si>
  <si>
    <t xml:space="preserve">Band D charge, tax base, service allocation</t>
  </si>
  <si>
    <t xml:space="preserve">https://www.kent.gov.uk/about-the-council/finance-and-budget/council-tax/council-tax-2026-to-2027</t>
  </si>
  <si>
    <t xml:space="preserve">Official 2026/27</t>
  </si>
  <si>
    <t xml:space="preserve">Maidstone Borough Council</t>
  </si>
  <si>
    <t xml:space="preserve">Band D charge, total bill, net budget by service</t>
  </si>
  <si>
    <t xml:space="preserve">https://maidstone.gov.uk/home/primary-services/council-tax/council-tax-summary</t>
  </si>
  <si>
    <t xml:space="preserve">Police budget/funding and £285.15 precept</t>
  </si>
  <si>
    <t xml:space="preserve">https://www.kent-pcc.gov.uk/what-we-do/setting-the-kent-police-budget/</t>
  </si>
  <si>
    <t xml:space="preserve">Kent &amp; Medway Fire</t>
  </si>
  <si>
    <t xml:space="preserve">£99.81 precept and funding</t>
  </si>
  <si>
    <t xml:space="preserve">https://www.kent.fire-uk.org/report/council-tax-and-business-rate-income-additional-information-2</t>
  </si>
  <si>
    <t xml:space="preserve">SECAmb</t>
  </si>
  <si>
    <t xml:space="preserve">2026/27 planning/board papers</t>
  </si>
  <si>
    <t xml:space="preserve">https://www.secamb.nhs.uk/what-we-do/about-us/trust-board-meeting-dates-papers-and-recordings/</t>
  </si>
  <si>
    <t xml:space="preserve">Kent allocation not yet derived</t>
  </si>
  <si>
    <t xml:space="preserve">BUILD UK Direct Services Charter</t>
  </si>
  <si>
    <t xml:space="preserve">Policy treatment rules</t>
  </si>
  <si>
    <t xml:space="preserve">builduk.club</t>
  </si>
  <si>
    <t xml:space="preserve">August 2026</t>
  </si>
  <si>
    <t xml:space="preserve">Method, assumptions, and remaining gaps</t>
  </si>
  <si>
    <t xml:space="preserve">Topic</t>
  </si>
  <si>
    <t xml:space="preserve">Treatment</t>
  </si>
  <si>
    <t xml:space="preserve">Assumption / estimate</t>
  </si>
  <si>
    <t xml:space="preserve">Action needed</t>
  </si>
  <si>
    <t xml:space="preserve">Risk</t>
  </si>
  <si>
    <t xml:space="preserve">Adult social care split</t>
  </si>
  <si>
    <t xml:space="preserve">Split 89.8% professional / 10.2% community-replaceable</t>
  </si>
  <si>
    <t xml:space="preserve">Based on KCC service descriptions. Professional = residential, nursing, home care, safeguarding, OT, DoLS, reablement. Community = shopping, companionship, meals, basic household, welfare.</t>
  </si>
  <si>
    <t xml:space="preserve">Validate split with actual KCC spending breakdowns if published at sub-service level.</t>
  </si>
  <si>
    <t xml:space="preserve">Estimated</t>
  </si>
  <si>
    <t xml:space="preserve">Medium</t>
  </si>
  <si>
    <t xml:space="preserve">Placed in National Social Protection alongside children's social care</t>
  </si>
  <si>
    <t xml:space="preserve">Youth services, early help, family support grouped with statutory child protection.</t>
  </si>
  <si>
    <t xml:space="preserve">Confirm no element is better classified as community or user-funded.</t>
  </si>
  <si>
    <t xml:space="preserve">Assumed</t>
  </si>
  <si>
    <t xml:space="preserve">Low</t>
  </si>
  <si>
    <t xml:space="preserve">Transport split</t>
  </si>
  <si>
    <t xml:space="preserve">Split 75% supported bus/community, 25% school/specialist</t>
  </si>
  <si>
    <t xml:space="preserve">Rough estimate. KCC publishes Freedom Pass and school transport separately but not at this Band D level.</t>
  </si>
  <si>
    <t xml:space="preserve">Replace with actual KCC transport sub-budget split.</t>
  </si>
  <si>
    <t xml:space="preserve">KCC other public services</t>
  </si>
  <si>
    <t xml:space="preserve">Split 60% national statutory / 40% user-sector</t>
  </si>
  <si>
    <t xml:space="preserve">Coroners, registration, civil contingencies = national. Trading standards, enforcement = sector levies.</t>
  </si>
  <si>
    <t xml:space="preserve">Check actual KCC sub-service breakdown.</t>
  </si>
  <si>
    <t xml:space="preserve">KCC community services</t>
  </si>
  <si>
    <t xml:space="preserve">Split: £14.50 libraries (centrally funded) + £4.84 community/heritage direct</t>
  </si>
  <si>
    <t xml:space="preserve">Libraries are the largest community service; estimate based on KCC library budget share.</t>
  </si>
  <si>
    <t xml:space="preserve">Replace with actual KCC library allocation.</t>
  </si>
  <si>
    <t xml:space="preserve">Split 25% specialist direct / 75% community volunteer</t>
  </si>
  <si>
    <t xml:space="preserve">Charter Pillar 3 applies to parks/greens. Museum, leisure centre, specialist pitches retained.</t>
  </si>
  <si>
    <t xml:space="preserve">Identify specific Maidstone facilities and their costs.</t>
  </si>
  <si>
    <t xml:space="preserve">Split 60% direct local services / 40% user-sector fees</t>
  </si>
  <si>
    <t xml:space="preserve">Environmental health = household service. Licensing, pollution control = operator-funded.</t>
  </si>
  <si>
    <t xml:space="preserve">Check Maidstone sub-budget detail.</t>
  </si>
  <si>
    <t xml:space="preserve">Split 25% democratic (direct) / 75% corporate (restructure)</t>
  </si>
  <si>
    <t xml:space="preserve">Elections and democratic representation retained; corporate overhead reduces.</t>
  </si>
  <si>
    <t xml:space="preserve">Identify actual Maidstone democratic vs corporate split.</t>
  </si>
  <si>
    <t xml:space="preserve">Ambulance</t>
  </si>
  <si>
    <t xml:space="preserve">Awaiting SECAmb data entry in Inputs sheet</t>
  </si>
  <si>
    <t xml:space="preserve">SECAmb cost × Kent demand share ÷ KCC tax base. Prefer incident/callout share over population.</t>
  </si>
  <si>
    <t xml:space="preserve">Enter 2026/27 SECAmb operating cost and Kent demand share.</t>
  </si>
  <si>
    <t xml:space="preserve">Open</t>
  </si>
  <si>
    <t xml:space="preserve">High</t>
  </si>
  <si>
    <t xml:space="preserve">Maidstone service allocation</t>
  </si>
  <si>
    <t xml:space="preserve">Net-budget share × Band D borough charge</t>
  </si>
  <si>
    <t xml:space="preserve">No exact household line published for each borough service.</t>
  </si>
  <si>
    <t xml:space="preserve">Replace with exact attribution if published.</t>
  </si>
</sst>
</file>

<file path=xl/styles.xml><?xml version="1.0" encoding="utf-8"?>
<styleSheet xmlns="http://schemas.openxmlformats.org/spreadsheetml/2006/main">
  <numFmts count="8">
    <numFmt numFmtId="164" formatCode="General"/>
    <numFmt numFmtId="165" formatCode="0.0000"/>
    <numFmt numFmtId="166" formatCode="\£#,##0.00"/>
    <numFmt numFmtId="167" formatCode="0.0%"/>
    <numFmt numFmtId="168" formatCode="\£#,##0.00"/>
    <numFmt numFmtId="169" formatCode="\£#,##0.00;&quot;-£&quot;#,##0.00;\-"/>
    <numFmt numFmtId="170" formatCode="0.00"/>
    <numFmt numFmtId="171" formatCode="#,##0.00"/>
  </numFmts>
  <fonts count="16">
    <font>
      <sz val="11"/>
      <color theme="1"/>
      <name val="Calibri"/>
      <family val="2"/>
      <charset val="1"/>
    </font>
    <font>
      <sz val="10"/>
      <name val="Arial"/>
      <family val="0"/>
    </font>
    <font>
      <sz val="10"/>
      <name val="Arial"/>
      <family val="0"/>
    </font>
    <font>
      <sz val="10"/>
      <name val="Arial"/>
      <family val="0"/>
    </font>
    <font>
      <b val="true"/>
      <sz val="16"/>
      <color rgb="FF1A1A2E"/>
      <name val="Arial"/>
      <family val="0"/>
      <charset val="1"/>
    </font>
    <font>
      <i val="true"/>
      <sz val="9"/>
      <color rgb="FF666666"/>
      <name val="Arial"/>
      <family val="0"/>
      <charset val="1"/>
    </font>
    <font>
      <b val="true"/>
      <sz val="10"/>
      <color rgb="FFFFFFFF"/>
      <name val="Arial"/>
      <family val="0"/>
      <charset val="1"/>
    </font>
    <font>
      <b val="true"/>
      <sz val="11"/>
      <color rgb="FFFFFFFF"/>
      <name val="Arial"/>
      <family val="0"/>
      <charset val="1"/>
    </font>
    <font>
      <b val="true"/>
      <sz val="11"/>
      <color rgb="FF333333"/>
      <name val="Arial"/>
      <family val="0"/>
      <charset val="1"/>
    </font>
    <font>
      <b val="true"/>
      <sz val="10"/>
      <color rgb="FF333333"/>
      <name val="Arial"/>
      <family val="0"/>
      <charset val="1"/>
    </font>
    <font>
      <sz val="10"/>
      <color rgb="FF333333"/>
      <name val="Arial"/>
      <family val="0"/>
      <charset val="1"/>
    </font>
    <font>
      <b val="true"/>
      <sz val="13"/>
      <color rgb="FF1A1A2E"/>
      <name val="Arial"/>
      <family val="0"/>
      <charset val="1"/>
    </font>
    <font>
      <b val="true"/>
      <sz val="11"/>
      <color rgb="FF006600"/>
      <name val="Arial"/>
      <family val="0"/>
      <charset val="1"/>
    </font>
    <font>
      <b val="true"/>
      <sz val="9"/>
      <color rgb="FF000000"/>
      <name val="Arial"/>
      <family val="0"/>
      <charset val="1"/>
    </font>
    <font>
      <sz val="10"/>
      <color rgb="FF0000FF"/>
      <name val="Arial"/>
      <family val="0"/>
      <charset val="1"/>
    </font>
    <font>
      <u val="single"/>
      <sz val="9"/>
      <color rgb="FF0066CC"/>
      <name val="Arial"/>
      <family val="0"/>
      <charset val="1"/>
    </font>
  </fonts>
  <fills count="11">
    <fill>
      <patternFill patternType="none"/>
    </fill>
    <fill>
      <patternFill patternType="gray125"/>
    </fill>
    <fill>
      <patternFill patternType="solid">
        <fgColor rgb="FF1A1A2E"/>
        <bgColor rgb="FF333333"/>
      </patternFill>
    </fill>
    <fill>
      <patternFill patternType="solid">
        <fgColor rgb="FFE8E8E8"/>
        <bgColor rgb="FFF0F0F0"/>
      </patternFill>
    </fill>
    <fill>
      <patternFill patternType="solid">
        <fgColor rgb="FFD4EDDA"/>
        <bgColor rgb="FFE8E8E8"/>
      </patternFill>
    </fill>
    <fill>
      <patternFill patternType="solid">
        <fgColor rgb="FFCCE5FF"/>
        <bgColor rgb="FFD4EDDA"/>
      </patternFill>
    </fill>
    <fill>
      <patternFill patternType="solid">
        <fgColor rgb="FFFFF3CD"/>
        <bgColor rgb="FFFFFFCC"/>
      </patternFill>
    </fill>
    <fill>
      <patternFill patternType="solid">
        <fgColor rgb="FFE2D5F1"/>
        <bgColor rgb="FFE8E8E8"/>
      </patternFill>
    </fill>
    <fill>
      <patternFill patternType="solid">
        <fgColor rgb="FFFFE0CC"/>
        <bgColor rgb="FFFFF3CD"/>
      </patternFill>
    </fill>
    <fill>
      <patternFill patternType="solid">
        <fgColor rgb="FFF0F0F0"/>
        <bgColor rgb="FFE8E8E8"/>
      </patternFill>
    </fill>
    <fill>
      <patternFill patternType="solid">
        <fgColor rgb="FFFFFFCC"/>
        <bgColor rgb="FFFFF3CD"/>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6" fontId="9" fillId="3" borderId="1" xfId="0" applyFont="true" applyBorder="true" applyAlignment="true" applyProtection="false">
      <alignment horizontal="right" vertical="center" textRotation="0" wrapText="false" indent="0" shrinkToFit="false"/>
      <protection locked="true" hidden="false"/>
    </xf>
    <xf numFmtId="164" fontId="8" fillId="4"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true" applyProtection="false">
      <alignment horizontal="right" vertical="center" textRotation="0" wrapText="false" indent="0" shrinkToFit="false"/>
      <protection locked="true" hidden="false"/>
    </xf>
    <xf numFmtId="164" fontId="9" fillId="4" borderId="1" xfId="0" applyFont="true" applyBorder="true" applyAlignment="false" applyProtection="false">
      <alignment horizontal="general" vertical="bottom" textRotation="0" wrapText="false" indent="0" shrinkToFit="false"/>
      <protection locked="true" hidden="false"/>
    </xf>
    <xf numFmtId="166" fontId="9" fillId="4" borderId="1" xfId="0" applyFont="true" applyBorder="true" applyAlignment="true" applyProtection="false">
      <alignment horizontal="right" vertical="center" textRotation="0" wrapText="false" indent="0" shrinkToFit="false"/>
      <protection locked="true" hidden="false"/>
    </xf>
    <xf numFmtId="164" fontId="8" fillId="5" borderId="0" xfId="0" applyFont="true" applyBorder="false" applyAlignment="false" applyProtection="false">
      <alignment horizontal="general" vertical="bottom" textRotation="0" wrapText="false" indent="0" shrinkToFit="false"/>
      <protection locked="true" hidden="false"/>
    </xf>
    <xf numFmtId="164" fontId="9" fillId="5" borderId="1" xfId="0" applyFont="true" applyBorder="true" applyAlignment="false" applyProtection="false">
      <alignment horizontal="general" vertical="bottom" textRotation="0" wrapText="false" indent="0" shrinkToFit="false"/>
      <protection locked="true" hidden="false"/>
    </xf>
    <xf numFmtId="166" fontId="9" fillId="5" borderId="1" xfId="0" applyFont="true" applyBorder="true" applyAlignment="true" applyProtection="false">
      <alignment horizontal="right" vertical="center" textRotation="0" wrapText="false" indent="0" shrinkToFit="false"/>
      <protection locked="true" hidden="false"/>
    </xf>
    <xf numFmtId="164" fontId="8" fillId="6" borderId="0" xfId="0" applyFont="true" applyBorder="false" applyAlignment="false" applyProtection="false">
      <alignment horizontal="general" vertical="bottom" textRotation="0" wrapText="false" indent="0" shrinkToFit="false"/>
      <protection locked="true" hidden="false"/>
    </xf>
    <xf numFmtId="164" fontId="9" fillId="6" borderId="1" xfId="0" applyFont="true" applyBorder="true" applyAlignment="false" applyProtection="false">
      <alignment horizontal="general" vertical="bottom" textRotation="0" wrapText="false" indent="0" shrinkToFit="false"/>
      <protection locked="true" hidden="false"/>
    </xf>
    <xf numFmtId="166" fontId="9" fillId="6" borderId="1" xfId="0" applyFont="true" applyBorder="true" applyAlignment="true" applyProtection="false">
      <alignment horizontal="right" vertical="center" textRotation="0" wrapText="false" indent="0" shrinkToFit="false"/>
      <protection locked="true" hidden="false"/>
    </xf>
    <xf numFmtId="164" fontId="8" fillId="7" borderId="0" xfId="0" applyFont="true" applyBorder="false" applyAlignment="false" applyProtection="false">
      <alignment horizontal="general" vertical="bottom" textRotation="0" wrapText="false" indent="0" shrinkToFit="false"/>
      <protection locked="true" hidden="false"/>
    </xf>
    <xf numFmtId="164" fontId="9" fillId="7" borderId="1" xfId="0" applyFont="true" applyBorder="true" applyAlignment="false" applyProtection="false">
      <alignment horizontal="general" vertical="bottom" textRotation="0" wrapText="false" indent="0" shrinkToFit="false"/>
      <protection locked="true" hidden="false"/>
    </xf>
    <xf numFmtId="166" fontId="9" fillId="7" borderId="1" xfId="0" applyFont="true" applyBorder="true" applyAlignment="true" applyProtection="false">
      <alignment horizontal="right" vertical="center" textRotation="0" wrapText="false" indent="0" shrinkToFit="false"/>
      <protection locked="true" hidden="false"/>
    </xf>
    <xf numFmtId="164" fontId="8" fillId="8" borderId="0" xfId="0" applyFont="true" applyBorder="false" applyAlignment="false" applyProtection="false">
      <alignment horizontal="general" vertical="bottom" textRotation="0" wrapText="false" indent="0" shrinkToFit="false"/>
      <protection locked="true" hidden="false"/>
    </xf>
    <xf numFmtId="164" fontId="9" fillId="8" borderId="1" xfId="0" applyFont="true" applyBorder="true" applyAlignment="false" applyProtection="false">
      <alignment horizontal="general" vertical="bottom" textRotation="0" wrapText="false" indent="0" shrinkToFit="false"/>
      <protection locked="true" hidden="false"/>
    </xf>
    <xf numFmtId="166" fontId="9" fillId="8" borderId="1" xfId="0" applyFont="true" applyBorder="true" applyAlignment="true" applyProtection="false">
      <alignment horizontal="right" vertical="center" textRotation="0" wrapText="false" indent="0" shrinkToFit="false"/>
      <protection locked="true" hidden="false"/>
    </xf>
    <xf numFmtId="164" fontId="9" fillId="9" borderId="1" xfId="0" applyFont="true" applyBorder="true" applyAlignment="false" applyProtection="false">
      <alignment horizontal="general" vertical="bottom" textRotation="0" wrapText="false" indent="0" shrinkToFit="false"/>
      <protection locked="true" hidden="false"/>
    </xf>
    <xf numFmtId="166" fontId="9" fillId="9"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right" vertical="center"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true" applyProtection="false">
      <alignment horizontal="right" vertical="center" textRotation="0" wrapText="fals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9" fillId="4" borderId="0" xfId="0" applyFont="true" applyBorder="false" applyAlignment="true" applyProtection="false">
      <alignment horizontal="general" vertical="bottom" textRotation="0" wrapText="false" indent="0" shrinkToFit="false"/>
      <protection locked="true" hidden="false"/>
    </xf>
    <xf numFmtId="164" fontId="10" fillId="4"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right" vertical="center" textRotation="0" wrapText="false" indent="0" shrinkToFit="false"/>
      <protection locked="true" hidden="false"/>
    </xf>
    <xf numFmtId="168" fontId="9" fillId="4" borderId="0" xfId="0" applyFont="true" applyBorder="false" applyAlignment="true" applyProtection="false">
      <alignment horizontal="right" vertical="center" textRotation="0" wrapText="false" indent="0" shrinkToFit="false"/>
      <protection locked="true" hidden="false"/>
    </xf>
    <xf numFmtId="164" fontId="9" fillId="5" borderId="0" xfId="0" applyFont="true" applyBorder="false" applyAlignment="true" applyProtection="false">
      <alignment horizontal="general" vertical="bottom" textRotation="0" wrapText="false" indent="0" shrinkToFit="false"/>
      <protection locked="true" hidden="false"/>
    </xf>
    <xf numFmtId="164" fontId="10" fillId="5" borderId="0" xfId="0" applyFont="true" applyBorder="false" applyAlignment="true" applyProtection="false">
      <alignment horizontal="general" vertical="bottom" textRotation="0" wrapText="false" indent="0" shrinkToFit="false"/>
      <protection locked="true" hidden="false"/>
    </xf>
    <xf numFmtId="168" fontId="9" fillId="5" borderId="0" xfId="0" applyFont="true" applyBorder="false" applyAlignment="true" applyProtection="false">
      <alignment horizontal="right" vertical="center" textRotation="0" wrapText="false" indent="0" shrinkToFit="false"/>
      <protection locked="true" hidden="false"/>
    </xf>
    <xf numFmtId="164" fontId="9" fillId="6" borderId="0" xfId="0" applyFont="true" applyBorder="false" applyAlignment="true" applyProtection="false">
      <alignment horizontal="general" vertical="bottom" textRotation="0" wrapText="false" indent="0" shrinkToFit="false"/>
      <protection locked="true" hidden="false"/>
    </xf>
    <xf numFmtId="164" fontId="10" fillId="6" borderId="0" xfId="0" applyFont="true" applyBorder="false" applyAlignment="true" applyProtection="false">
      <alignment horizontal="general" vertical="bottom" textRotation="0" wrapText="false" indent="0" shrinkToFit="false"/>
      <protection locked="true" hidden="false"/>
    </xf>
    <xf numFmtId="168" fontId="9" fillId="6" borderId="0" xfId="0" applyFont="true" applyBorder="false" applyAlignment="true" applyProtection="false">
      <alignment horizontal="right" vertical="center" textRotation="0" wrapText="false" indent="0" shrinkToFit="false"/>
      <protection locked="true" hidden="false"/>
    </xf>
    <xf numFmtId="164" fontId="9" fillId="7" borderId="0" xfId="0" applyFont="true" applyBorder="false" applyAlignment="true" applyProtection="false">
      <alignment horizontal="general" vertical="bottom" textRotation="0" wrapText="false" indent="0" shrinkToFit="false"/>
      <protection locked="true" hidden="false"/>
    </xf>
    <xf numFmtId="164" fontId="10" fillId="7" borderId="0" xfId="0" applyFont="true" applyBorder="false" applyAlignment="true" applyProtection="false">
      <alignment horizontal="general" vertical="bottom" textRotation="0" wrapText="false" indent="0" shrinkToFit="false"/>
      <protection locked="true" hidden="false"/>
    </xf>
    <xf numFmtId="168" fontId="9" fillId="7" borderId="0" xfId="0" applyFont="true" applyBorder="false" applyAlignment="true" applyProtection="false">
      <alignment horizontal="right" vertical="center" textRotation="0" wrapText="false" indent="0" shrinkToFit="false"/>
      <protection locked="true" hidden="false"/>
    </xf>
    <xf numFmtId="164" fontId="9" fillId="8" borderId="0" xfId="0" applyFont="true" applyBorder="false" applyAlignment="true" applyProtection="false">
      <alignment horizontal="general" vertical="bottom" textRotation="0" wrapText="false" indent="0" shrinkToFit="false"/>
      <protection locked="true" hidden="false"/>
    </xf>
    <xf numFmtId="164" fontId="10" fillId="8" borderId="0" xfId="0" applyFont="true" applyBorder="false" applyAlignment="true" applyProtection="false">
      <alignment horizontal="general" vertical="bottom" textRotation="0" wrapText="false" indent="0" shrinkToFit="false"/>
      <protection locked="true" hidden="false"/>
    </xf>
    <xf numFmtId="168" fontId="9" fillId="8" borderId="0" xfId="0" applyFont="true" applyBorder="fals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8" fontId="9" fillId="0" borderId="0" xfId="0" applyFont="true" applyBorder="false" applyAlignment="true" applyProtection="false">
      <alignment horizontal="right" vertical="center"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xf numFmtId="164" fontId="6" fillId="2" borderId="1"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13" fillId="4" borderId="1" xfId="0" applyFont="true" applyBorder="true" applyAlignment="true" applyProtection="false">
      <alignment horizontal="center" vertical="center" textRotation="0" wrapText="false" indent="0" shrinkToFit="false"/>
      <protection locked="true" hidden="false"/>
    </xf>
    <xf numFmtId="164" fontId="13" fillId="5" borderId="1" xfId="0" applyFont="true" applyBorder="true" applyAlignment="true" applyProtection="false">
      <alignment horizontal="center" vertical="center" textRotation="0" wrapText="false" indent="0" shrinkToFit="false"/>
      <protection locked="true" hidden="false"/>
    </xf>
    <xf numFmtId="164" fontId="13" fillId="6" borderId="1" xfId="0" applyFont="true" applyBorder="true" applyAlignment="true" applyProtection="false">
      <alignment horizontal="center" vertical="center" textRotation="0" wrapText="false" indent="0" shrinkToFit="false"/>
      <protection locked="true" hidden="false"/>
    </xf>
    <xf numFmtId="164" fontId="13" fillId="7" borderId="1" xfId="0" applyFont="true" applyBorder="true" applyAlignment="true" applyProtection="false">
      <alignment horizontal="center" vertical="center" textRotation="0" wrapText="false" indent="0" shrinkToFit="false"/>
      <protection locked="true" hidden="false"/>
    </xf>
    <xf numFmtId="164" fontId="13" fillId="8" borderId="1" xfId="0" applyFont="true" applyBorder="true" applyAlignment="true" applyProtection="false">
      <alignment horizontal="center" vertical="center" textRotation="0" wrapText="false" indent="0" shrinkToFit="false"/>
      <protection locked="true" hidden="false"/>
    </xf>
    <xf numFmtId="164" fontId="13" fillId="9"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8" fontId="10" fillId="0" borderId="1" xfId="0" applyFont="true" applyBorder="true" applyAlignment="true" applyProtection="false">
      <alignment horizontal="right" vertical="center" textRotation="0" wrapText="false" indent="0" shrinkToFit="false"/>
      <protection locked="true" hidden="false"/>
    </xf>
    <xf numFmtId="169" fontId="10" fillId="4" borderId="1" xfId="0" applyFont="true" applyBorder="true" applyAlignment="true" applyProtection="false">
      <alignment horizontal="right" vertical="center" textRotation="0" wrapText="false" indent="0" shrinkToFit="false"/>
      <protection locked="true" hidden="false"/>
    </xf>
    <xf numFmtId="169" fontId="10" fillId="0" borderId="1" xfId="0" applyFont="true" applyBorder="true" applyAlignment="true" applyProtection="false">
      <alignment horizontal="right" vertical="center" textRotation="0" wrapText="fals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9" fontId="10" fillId="5" borderId="1" xfId="0" applyFont="true" applyBorder="true" applyAlignment="true" applyProtection="false">
      <alignment horizontal="right" vertical="center" textRotation="0" wrapText="false" indent="0" shrinkToFit="false"/>
      <protection locked="true" hidden="false"/>
    </xf>
    <xf numFmtId="169" fontId="10" fillId="6" borderId="1" xfId="0" applyFont="true" applyBorder="true" applyAlignment="true" applyProtection="false">
      <alignment horizontal="right" vertical="center" textRotation="0" wrapText="false" indent="0" shrinkToFit="false"/>
      <protection locked="true" hidden="false"/>
    </xf>
    <xf numFmtId="169" fontId="10" fillId="7" borderId="1" xfId="0" applyFont="true" applyBorder="true" applyAlignment="true" applyProtection="false">
      <alignment horizontal="right" vertical="center" textRotation="0" wrapText="false" indent="0" shrinkToFit="false"/>
      <protection locked="true" hidden="false"/>
    </xf>
    <xf numFmtId="169" fontId="10" fillId="9" borderId="1" xfId="0" applyFont="true" applyBorder="true" applyAlignment="true" applyProtection="false">
      <alignment horizontal="right" vertical="center" textRotation="0" wrapText="false" indent="0" shrinkToFit="false"/>
      <protection locked="true" hidden="false"/>
    </xf>
    <xf numFmtId="169" fontId="10" fillId="8" borderId="1" xfId="0" applyFont="true" applyBorder="true" applyAlignment="true" applyProtection="false">
      <alignment horizontal="right" vertical="center" textRotation="0" wrapText="false" indent="0" shrinkToFit="false"/>
      <protection locked="true" hidden="false"/>
    </xf>
    <xf numFmtId="164" fontId="9" fillId="3" borderId="0" xfId="0" applyFont="true" applyBorder="false" applyAlignment="true" applyProtection="false">
      <alignment horizontal="general" vertical="bottom" textRotation="0" wrapText="false" indent="0" shrinkToFit="false"/>
      <protection locked="true" hidden="false"/>
    </xf>
    <xf numFmtId="168" fontId="9" fillId="3" borderId="1" xfId="0" applyFont="true" applyBorder="true" applyAlignment="true" applyProtection="false">
      <alignment horizontal="right" vertical="center" textRotation="0" wrapText="false" indent="0" shrinkToFit="false"/>
      <protection locked="true" hidden="false"/>
    </xf>
    <xf numFmtId="164" fontId="0" fillId="4" borderId="0" xfId="0" applyFont="false" applyBorder="false" applyAlignment="true" applyProtection="false">
      <alignment horizontal="general" vertical="bottom" textRotation="0" wrapText="false" indent="0" shrinkToFit="false"/>
      <protection locked="true" hidden="false"/>
    </xf>
    <xf numFmtId="164" fontId="0" fillId="5" borderId="0" xfId="0" applyFont="false" applyBorder="false" applyAlignment="tru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general" vertical="bottom" textRotation="0" wrapText="false" indent="0" shrinkToFit="false"/>
      <protection locked="true" hidden="false"/>
    </xf>
    <xf numFmtId="164" fontId="0" fillId="7" borderId="0" xfId="0" applyFont="false" applyBorder="false" applyAlignment="true" applyProtection="false">
      <alignment horizontal="general" vertical="bottom" textRotation="0" wrapText="false" indent="0" shrinkToFit="false"/>
      <protection locked="true" hidden="false"/>
    </xf>
    <xf numFmtId="164" fontId="0" fillId="8" borderId="0" xfId="0" applyFont="false" applyBorder="false" applyAlignment="true" applyProtection="false">
      <alignment horizontal="general" vertical="bottom" textRotation="0" wrapText="false" indent="0" shrinkToFit="false"/>
      <protection locked="true" hidden="false"/>
    </xf>
    <xf numFmtId="164" fontId="9" fillId="9" borderId="0" xfId="0" applyFont="true" applyBorder="false" applyAlignment="true" applyProtection="false">
      <alignment horizontal="general" vertical="bottom" textRotation="0" wrapText="false" indent="0" shrinkToFit="false"/>
      <protection locked="true" hidden="false"/>
    </xf>
    <xf numFmtId="164" fontId="0" fillId="9" borderId="0" xfId="0" applyFont="false" applyBorder="false" applyAlignment="true" applyProtection="false">
      <alignment horizontal="general" vertical="bottom" textRotation="0" wrapText="false" indent="0" shrinkToFit="false"/>
      <protection locked="true" hidden="false"/>
    </xf>
    <xf numFmtId="168" fontId="9" fillId="9" borderId="0" xfId="0" applyFont="true" applyBorder="false" applyAlignment="true" applyProtection="false">
      <alignment horizontal="right" vertical="center"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8" fontId="14" fillId="10" borderId="0" xfId="0" applyFont="true" applyBorder="false" applyAlignment="true" applyProtection="false">
      <alignment horizontal="general" vertical="bottom" textRotation="0" wrapText="false" indent="0" shrinkToFit="false"/>
      <protection locked="true" hidden="false"/>
    </xf>
    <xf numFmtId="170" fontId="14" fillId="10"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0" shrinkToFit="false"/>
      <protection locked="true" hidden="false"/>
    </xf>
    <xf numFmtId="171" fontId="10" fillId="0" borderId="1" xfId="0" applyFont="true" applyBorder="tru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15" fillId="0" borderId="1" xfId="0" applyFont="true" applyBorder="true" applyAlignment="true" applyProtection="false">
      <alignment horizontal="general" vertical="bottom" textRotation="0" wrapText="false" indent="0" shrinkToFit="false"/>
      <protection locked="true" hidden="false"/>
    </xf>
    <xf numFmtId="164" fontId="8" fillId="4" borderId="0" xfId="0" applyFont="true" applyBorder="false" applyAlignment="true" applyProtection="false">
      <alignment horizontal="general" vertical="bottom" textRotation="0" wrapText="false" indent="0" shrinkToFit="false"/>
      <protection locked="true" hidden="false"/>
    </xf>
    <xf numFmtId="164" fontId="8" fillId="5" borderId="0" xfId="0" applyFont="true" applyBorder="false" applyAlignment="true" applyProtection="false">
      <alignment horizontal="general" vertical="bottom" textRotation="0" wrapText="false" indent="0" shrinkToFit="false"/>
      <protection locked="true" hidden="false"/>
    </xf>
    <xf numFmtId="164" fontId="8" fillId="6" borderId="0" xfId="0" applyFont="true" applyBorder="false" applyAlignment="true" applyProtection="false">
      <alignment horizontal="general" vertical="bottom" textRotation="0" wrapText="false" indent="0" shrinkToFit="false"/>
      <protection locked="true" hidden="false"/>
    </xf>
    <xf numFmtId="164" fontId="8" fillId="7" borderId="0" xfId="0" applyFont="true" applyBorder="false" applyAlignment="true" applyProtection="false">
      <alignment horizontal="general" vertical="bottom" textRotation="0" wrapText="false" indent="0" shrinkToFit="false"/>
      <protection locked="true" hidden="false"/>
    </xf>
    <xf numFmtId="164" fontId="8" fillId="8" borderId="0" xfId="0" applyFont="true" applyBorder="false" applyAlignment="true" applyProtection="false">
      <alignment horizontal="general" vertical="bottom" textRotation="0" wrapText="false" indent="0" shrinkToFit="false"/>
      <protection locked="true" hidden="false"/>
    </xf>
    <xf numFmtId="164" fontId="8" fillId="9" borderId="0" xfId="0" applyFont="true" applyBorder="fals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CCCCC"/>
      <rgbColor rgb="FF808080"/>
      <rgbColor rgb="FF9999FF"/>
      <rgbColor rgb="FF993366"/>
      <rgbColor rgb="FFFFFFCC"/>
      <rgbColor rgb="FFCCE5FF"/>
      <rgbColor rgb="FF660066"/>
      <rgbColor rgb="FFFF8080"/>
      <rgbColor rgb="FF0066CC"/>
      <rgbColor rgb="FFE2D5F1"/>
      <rgbColor rgb="FF000080"/>
      <rgbColor rgb="FFFF00FF"/>
      <rgbColor rgb="FFFFFF00"/>
      <rgbColor rgb="FF00FFFF"/>
      <rgbColor rgb="FF800080"/>
      <rgbColor rgb="FF800000"/>
      <rgbColor rgb="FF008080"/>
      <rgbColor rgb="FF0000FF"/>
      <rgbColor rgb="FF00CCFF"/>
      <rgbColor rgb="FFF0F0F0"/>
      <rgbColor rgb="FFD4EDDA"/>
      <rgbColor rgb="FFFFF3CD"/>
      <rgbColor rgb="FFE8E8E8"/>
      <rgbColor rgb="FFFF99CC"/>
      <rgbColor rgb="FFCC99FF"/>
      <rgbColor rgb="FFFFE0CC"/>
      <rgbColor rgb="FF3366FF"/>
      <rgbColor rgb="FF33CCCC"/>
      <rgbColor rgb="FF99CC00"/>
      <rgbColor rgb="FFFFCC00"/>
      <rgbColor rgb="FFFF9900"/>
      <rgbColor rgb="FFFF6600"/>
      <rgbColor rgb="FF666666"/>
      <rgbColor rgb="FF969696"/>
      <rgbColor rgb="FF003366"/>
      <rgbColor rgb="FF339966"/>
      <rgbColor rgb="FF003300"/>
      <rgbColor rgb="FF1A1A2E"/>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J6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5"/>
    <col collapsed="false" customWidth="true" hidden="false" outlineLevel="0" max="10" min="3" style="0" width="14"/>
  </cols>
  <sheetData>
    <row r="1" customFormat="false" ht="19.7" hidden="false" customHeight="false" outlineLevel="0" collapsed="false">
      <c r="B1" s="1" t="s">
        <v>0</v>
      </c>
    </row>
    <row r="2" customFormat="false" ht="15" hidden="false" customHeight="false" outlineLevel="0" collapsed="false">
      <c r="B2" s="2" t="s">
        <v>1</v>
      </c>
    </row>
    <row r="4" customFormat="false" ht="15" hidden="false" customHeight="false" outlineLevel="0" collapsed="false">
      <c r="B4" s="3"/>
      <c r="C4" s="4" t="s">
        <v>2</v>
      </c>
      <c r="D4" s="4" t="s">
        <v>3</v>
      </c>
      <c r="E4" s="4" t="s">
        <v>4</v>
      </c>
      <c r="F4" s="4" t="s">
        <v>5</v>
      </c>
      <c r="G4" s="4" t="s">
        <v>6</v>
      </c>
      <c r="H4" s="4" t="s">
        <v>7</v>
      </c>
      <c r="I4" s="4" t="s">
        <v>8</v>
      </c>
      <c r="J4" s="4" t="s">
        <v>9</v>
      </c>
    </row>
    <row r="5" customFormat="false" ht="15" hidden="false" customHeight="false" outlineLevel="0" collapsed="false">
      <c r="B5" s="2" t="s">
        <v>10</v>
      </c>
      <c r="C5" s="5" t="n">
        <f aca="false">6/9</f>
        <v>0.666666666666667</v>
      </c>
      <c r="D5" s="5" t="n">
        <f aca="false">7/9</f>
        <v>0.777777777777778</v>
      </c>
      <c r="E5" s="5" t="n">
        <f aca="false">8/9</f>
        <v>0.888888888888889</v>
      </c>
      <c r="F5" s="5" t="n">
        <f aca="false">9/9</f>
        <v>1</v>
      </c>
      <c r="G5" s="5" t="n">
        <f aca="false">11/9</f>
        <v>1.22222222222222</v>
      </c>
      <c r="H5" s="5" t="n">
        <f aca="false">13/9</f>
        <v>1.44444444444444</v>
      </c>
      <c r="I5" s="5" t="n">
        <f aca="false">15/9</f>
        <v>1.66666666666667</v>
      </c>
      <c r="J5" s="5" t="n">
        <f aca="false">18/9</f>
        <v>2</v>
      </c>
    </row>
    <row r="7" customFormat="false" ht="15" hidden="false" customHeight="false" outlineLevel="0" collapsed="false">
      <c r="B7" s="6" t="s">
        <v>11</v>
      </c>
    </row>
    <row r="8" customFormat="false" ht="15" hidden="false" customHeight="false" outlineLevel="0" collapsed="false">
      <c r="B8" s="7" t="s">
        <v>12</v>
      </c>
      <c r="C8" s="8" t="n">
        <f aca="false">'Service Model'!D40*$C$5</f>
        <v>1636.16666666667</v>
      </c>
      <c r="D8" s="8" t="n">
        <f aca="false">'Service Model'!D40*$D$5</f>
        <v>1908.86111111111</v>
      </c>
      <c r="E8" s="8" t="n">
        <f aca="false">'Service Model'!D40*$E$5</f>
        <v>2181.55555555556</v>
      </c>
      <c r="F8" s="8" t="n">
        <f aca="false">'Service Model'!D40*$F$5</f>
        <v>2454.25</v>
      </c>
      <c r="G8" s="8" t="n">
        <f aca="false">'Service Model'!D40*$G$5</f>
        <v>2999.63888888889</v>
      </c>
      <c r="H8" s="8" t="n">
        <f aca="false">'Service Model'!D40*$H$5</f>
        <v>3545.02777777778</v>
      </c>
      <c r="I8" s="8" t="n">
        <f aca="false">'Service Model'!D40*$I$5</f>
        <v>4090.41666666667</v>
      </c>
      <c r="J8" s="8" t="n">
        <f aca="false">'Service Model'!D40*$J$5</f>
        <v>4908.5</v>
      </c>
    </row>
    <row r="10" customFormat="false" ht="15" hidden="false" customHeight="false" outlineLevel="0" collapsed="false">
      <c r="B10" s="9" t="s">
        <v>13</v>
      </c>
    </row>
    <row r="11" customFormat="false" ht="15" hidden="false" customHeight="false" outlineLevel="0" collapsed="false">
      <c r="B11" s="10" t="s">
        <v>14</v>
      </c>
      <c r="C11" s="11" t="n">
        <f aca="false">'Service Model'!F7*$C$5</f>
        <v>190.1</v>
      </c>
      <c r="D11" s="11" t="n">
        <f aca="false">'Service Model'!F7*$D$5</f>
        <v>221.783333333333</v>
      </c>
      <c r="E11" s="11" t="n">
        <f aca="false">'Service Model'!F7*$E$5</f>
        <v>253.466666666667</v>
      </c>
      <c r="F11" s="11" t="n">
        <f aca="false">'Service Model'!F7*$F$5</f>
        <v>285.15</v>
      </c>
      <c r="G11" s="11" t="n">
        <f aca="false">'Service Model'!F7*$G$5</f>
        <v>348.516666666667</v>
      </c>
      <c r="H11" s="11" t="n">
        <f aca="false">'Service Model'!F7*$H$5</f>
        <v>411.883333333333</v>
      </c>
      <c r="I11" s="11" t="n">
        <f aca="false">'Service Model'!F7*$I$5</f>
        <v>475.25</v>
      </c>
      <c r="J11" s="11" t="n">
        <f aca="false">'Service Model'!F7*$J$5</f>
        <v>570.3</v>
      </c>
    </row>
    <row r="12" customFormat="false" ht="15" hidden="false" customHeight="false" outlineLevel="0" collapsed="false">
      <c r="B12" s="10" t="s">
        <v>15</v>
      </c>
      <c r="C12" s="11" t="n">
        <f aca="false">'Service Model'!F8*$C$5</f>
        <v>66.54</v>
      </c>
      <c r="D12" s="11" t="n">
        <f aca="false">'Service Model'!F8*$D$5</f>
        <v>77.63</v>
      </c>
      <c r="E12" s="11" t="n">
        <f aca="false">'Service Model'!F8*$E$5</f>
        <v>88.72</v>
      </c>
      <c r="F12" s="11" t="n">
        <f aca="false">'Service Model'!F8*$F$5</f>
        <v>99.81</v>
      </c>
      <c r="G12" s="11" t="n">
        <f aca="false">'Service Model'!F8*$G$5</f>
        <v>121.99</v>
      </c>
      <c r="H12" s="11" t="n">
        <f aca="false">'Service Model'!F8*$H$5</f>
        <v>144.17</v>
      </c>
      <c r="I12" s="11" t="n">
        <f aca="false">'Service Model'!F8*$I$5</f>
        <v>166.35</v>
      </c>
      <c r="J12" s="11" t="n">
        <f aca="false">'Service Model'!F8*$J$5</f>
        <v>199.62</v>
      </c>
    </row>
    <row r="13" customFormat="false" ht="15" hidden="false" customHeight="false" outlineLevel="0" collapsed="false">
      <c r="B13" s="10" t="s">
        <v>16</v>
      </c>
      <c r="C13" s="11" t="n">
        <f aca="false">'Service Model'!F9*$C$5</f>
        <v>0</v>
      </c>
      <c r="D13" s="11" t="n">
        <f aca="false">'Service Model'!F9*$D$5</f>
        <v>0</v>
      </c>
      <c r="E13" s="11" t="n">
        <f aca="false">'Service Model'!F9*$E$5</f>
        <v>0</v>
      </c>
      <c r="F13" s="11" t="n">
        <f aca="false">'Service Model'!F9*$F$5</f>
        <v>0</v>
      </c>
      <c r="G13" s="11" t="n">
        <f aca="false">'Service Model'!F9*$G$5</f>
        <v>0</v>
      </c>
      <c r="H13" s="11" t="n">
        <f aca="false">'Service Model'!F9*$H$5</f>
        <v>0</v>
      </c>
      <c r="I13" s="11" t="n">
        <f aca="false">'Service Model'!F9*$I$5</f>
        <v>0</v>
      </c>
      <c r="J13" s="11" t="n">
        <f aca="false">'Service Model'!F9*$J$5</f>
        <v>0</v>
      </c>
    </row>
    <row r="14" customFormat="false" ht="15" hidden="false" customHeight="false" outlineLevel="0" collapsed="false">
      <c r="B14" s="10" t="s">
        <v>17</v>
      </c>
      <c r="C14" s="11" t="n">
        <f aca="false">'Service Model'!F19*$C$5</f>
        <v>65.4933333333333</v>
      </c>
      <c r="D14" s="11" t="n">
        <f aca="false">'Service Model'!F19*$D$5</f>
        <v>76.4088888888889</v>
      </c>
      <c r="E14" s="11" t="n">
        <f aca="false">'Service Model'!F19*$E$5</f>
        <v>87.3244444444444</v>
      </c>
      <c r="F14" s="11" t="n">
        <f aca="false">'Service Model'!F19*$F$5</f>
        <v>98.24</v>
      </c>
      <c r="G14" s="11" t="n">
        <f aca="false">'Service Model'!F19*$G$5</f>
        <v>120.071111111111</v>
      </c>
      <c r="H14" s="11" t="n">
        <f aca="false">'Service Model'!F19*$H$5</f>
        <v>141.902222222222</v>
      </c>
      <c r="I14" s="11" t="n">
        <f aca="false">'Service Model'!F19*$I$5</f>
        <v>163.733333333333</v>
      </c>
      <c r="J14" s="11" t="n">
        <f aca="false">'Service Model'!F19*$J$5</f>
        <v>196.48</v>
      </c>
    </row>
    <row r="15" customFormat="false" ht="15" hidden="false" customHeight="false" outlineLevel="0" collapsed="false">
      <c r="B15" s="10" t="s">
        <v>18</v>
      </c>
      <c r="C15" s="11" t="n">
        <f aca="false">'Service Model'!F32*$C$5</f>
        <v>25.0733333333333</v>
      </c>
      <c r="D15" s="11" t="n">
        <f aca="false">'Service Model'!F32*$D$5</f>
        <v>29.2522222222222</v>
      </c>
      <c r="E15" s="11" t="n">
        <f aca="false">'Service Model'!F32*$E$5</f>
        <v>33.4311111111111</v>
      </c>
      <c r="F15" s="11" t="n">
        <f aca="false">'Service Model'!F32*$F$5</f>
        <v>37.61</v>
      </c>
      <c r="G15" s="11" t="n">
        <f aca="false">'Service Model'!F32*$G$5</f>
        <v>45.9677777777778</v>
      </c>
      <c r="H15" s="11" t="n">
        <f aca="false">'Service Model'!F32*$H$5</f>
        <v>54.3255555555556</v>
      </c>
      <c r="I15" s="11" t="n">
        <f aca="false">'Service Model'!F32*$I$5</f>
        <v>62.6833333333333</v>
      </c>
      <c r="J15" s="11" t="n">
        <f aca="false">'Service Model'!F32*$J$5</f>
        <v>75.22</v>
      </c>
    </row>
    <row r="16" customFormat="false" ht="15" hidden="false" customHeight="false" outlineLevel="0" collapsed="false">
      <c r="B16" s="10" t="s">
        <v>19</v>
      </c>
      <c r="C16" s="11" t="n">
        <f aca="false">'Service Model'!F31*$C$5</f>
        <v>20.6733333333333</v>
      </c>
      <c r="D16" s="11" t="n">
        <f aca="false">'Service Model'!F31*$D$5</f>
        <v>24.1188888888889</v>
      </c>
      <c r="E16" s="11" t="n">
        <f aca="false">'Service Model'!F31*$E$5</f>
        <v>27.5644444444444</v>
      </c>
      <c r="F16" s="11" t="n">
        <f aca="false">'Service Model'!F31*$F$5</f>
        <v>31.01</v>
      </c>
      <c r="G16" s="11" t="n">
        <f aca="false">'Service Model'!F31*$G$5</f>
        <v>37.9011111111111</v>
      </c>
      <c r="H16" s="11" t="n">
        <f aca="false">'Service Model'!F31*$H$5</f>
        <v>44.7922222222222</v>
      </c>
      <c r="I16" s="11" t="n">
        <f aca="false">'Service Model'!F31*$I$5</f>
        <v>51.6833333333333</v>
      </c>
      <c r="J16" s="11" t="n">
        <f aca="false">'Service Model'!F31*$J$5</f>
        <v>62.02</v>
      </c>
    </row>
    <row r="17" customFormat="false" ht="15" hidden="false" customHeight="false" outlineLevel="0" collapsed="false">
      <c r="B17" s="10" t="s">
        <v>20</v>
      </c>
      <c r="C17" s="11" t="n">
        <f aca="false">'Service Model'!F30*$C$5</f>
        <v>11.9466666666667</v>
      </c>
      <c r="D17" s="11" t="n">
        <f aca="false">'Service Model'!F30*$D$5</f>
        <v>13.9377777777778</v>
      </c>
      <c r="E17" s="11" t="n">
        <f aca="false">'Service Model'!F30*$E$5</f>
        <v>15.9288888888889</v>
      </c>
      <c r="F17" s="11" t="n">
        <f aca="false">'Service Model'!F30*$F$5</f>
        <v>17.92</v>
      </c>
      <c r="G17" s="11" t="n">
        <f aca="false">'Service Model'!F30*$G$5</f>
        <v>21.9022222222222</v>
      </c>
      <c r="H17" s="11" t="n">
        <f aca="false">'Service Model'!F30*$H$5</f>
        <v>25.8844444444444</v>
      </c>
      <c r="I17" s="11" t="n">
        <f aca="false">'Service Model'!F30*$I$5</f>
        <v>29.8666666666667</v>
      </c>
      <c r="J17" s="11" t="n">
        <f aca="false">'Service Model'!F30*$J$5</f>
        <v>35.84</v>
      </c>
    </row>
    <row r="18" customFormat="false" ht="15" hidden="false" customHeight="false" outlineLevel="0" collapsed="false">
      <c r="B18" s="10" t="s">
        <v>21</v>
      </c>
      <c r="C18" s="11" t="n">
        <f aca="false">'Service Model'!F24*$C$5</f>
        <v>3.22666666666667</v>
      </c>
      <c r="D18" s="11" t="n">
        <f aca="false">'Service Model'!F24*$D$5</f>
        <v>3.76444444444444</v>
      </c>
      <c r="E18" s="11" t="n">
        <f aca="false">'Service Model'!F24*$E$5</f>
        <v>4.30222222222222</v>
      </c>
      <c r="F18" s="11" t="n">
        <f aca="false">'Service Model'!F24*$F$5</f>
        <v>4.84</v>
      </c>
      <c r="G18" s="11" t="n">
        <f aca="false">'Service Model'!F24*$G$5</f>
        <v>5.91555555555556</v>
      </c>
      <c r="H18" s="11" t="n">
        <f aca="false">'Service Model'!F24*$H$5</f>
        <v>6.99111111111111</v>
      </c>
      <c r="I18" s="11" t="n">
        <f aca="false">'Service Model'!F24*$I$5</f>
        <v>8.06666666666667</v>
      </c>
      <c r="J18" s="11" t="n">
        <f aca="false">'Service Model'!F24*$J$5</f>
        <v>9.68</v>
      </c>
    </row>
    <row r="19" customFormat="false" ht="15" hidden="false" customHeight="false" outlineLevel="0" collapsed="false">
      <c r="B19" s="10" t="s">
        <v>22</v>
      </c>
      <c r="C19" s="11" t="n">
        <f aca="false">'Service Model'!F34*$C$5</f>
        <v>3.42</v>
      </c>
      <c r="D19" s="11" t="n">
        <f aca="false">'Service Model'!F34*$D$5</f>
        <v>3.99</v>
      </c>
      <c r="E19" s="11" t="n">
        <f aca="false">'Service Model'!F34*$E$5</f>
        <v>4.56</v>
      </c>
      <c r="F19" s="11" t="n">
        <f aca="false">'Service Model'!F34*$F$5</f>
        <v>5.13</v>
      </c>
      <c r="G19" s="11" t="n">
        <f aca="false">'Service Model'!F34*$G$5</f>
        <v>6.27</v>
      </c>
      <c r="H19" s="11" t="n">
        <f aca="false">'Service Model'!F34*$H$5</f>
        <v>7.41</v>
      </c>
      <c r="I19" s="11" t="n">
        <f aca="false">'Service Model'!F34*$I$5</f>
        <v>8.55</v>
      </c>
      <c r="J19" s="11" t="n">
        <f aca="false">'Service Model'!F34*$J$5</f>
        <v>10.26</v>
      </c>
    </row>
    <row r="20" customFormat="false" ht="15" hidden="false" customHeight="false" outlineLevel="0" collapsed="false">
      <c r="B20" s="10" t="s">
        <v>23</v>
      </c>
      <c r="C20" s="11" t="n">
        <f aca="false">'Service Model'!F28*$C$5</f>
        <v>-11.8533333333333</v>
      </c>
      <c r="D20" s="11" t="n">
        <f aca="false">'Service Model'!F28*$D$5</f>
        <v>-13.8288888888889</v>
      </c>
      <c r="E20" s="11" t="n">
        <f aca="false">'Service Model'!F28*$E$5</f>
        <v>-15.8044444444444</v>
      </c>
      <c r="F20" s="11" t="n">
        <f aca="false">'Service Model'!F28*$F$5</f>
        <v>-17.78</v>
      </c>
      <c r="G20" s="11" t="n">
        <f aca="false">'Service Model'!F28*$G$5</f>
        <v>-21.7311111111111</v>
      </c>
      <c r="H20" s="11" t="n">
        <f aca="false">'Service Model'!F28*$H$5</f>
        <v>-25.6822222222222</v>
      </c>
      <c r="I20" s="11" t="n">
        <f aca="false">'Service Model'!F28*$I$5</f>
        <v>-29.6333333333333</v>
      </c>
      <c r="J20" s="11" t="n">
        <f aca="false">'Service Model'!F28*$J$5</f>
        <v>-35.56</v>
      </c>
    </row>
    <row r="21" customFormat="false" ht="15" hidden="false" customHeight="false" outlineLevel="0" collapsed="false">
      <c r="B21" s="12" t="s">
        <v>24</v>
      </c>
      <c r="C21" s="13" t="n">
        <f aca="false">'Service Model'!F40*$C$5</f>
        <v>374.62</v>
      </c>
      <c r="D21" s="13" t="n">
        <f aca="false">'Service Model'!F40*$D$5</f>
        <v>437.056666666667</v>
      </c>
      <c r="E21" s="13" t="n">
        <f aca="false">'Service Model'!F40*$E$5</f>
        <v>499.493333333333</v>
      </c>
      <c r="F21" s="13" t="n">
        <f aca="false">'Service Model'!F40*$F$5</f>
        <v>561.93</v>
      </c>
      <c r="G21" s="13" t="n">
        <f aca="false">'Service Model'!F40*$G$5</f>
        <v>686.803333333334</v>
      </c>
      <c r="H21" s="13" t="n">
        <f aca="false">'Service Model'!F40*$H$5</f>
        <v>811.676666666667</v>
      </c>
      <c r="I21" s="13" t="n">
        <f aca="false">'Service Model'!F40*$I$5</f>
        <v>936.55</v>
      </c>
      <c r="J21" s="13" t="n">
        <f aca="false">'Service Model'!F40*$J$5</f>
        <v>1123.86</v>
      </c>
    </row>
    <row r="23" customFormat="false" ht="15" hidden="false" customHeight="false" outlineLevel="0" collapsed="false">
      <c r="B23" s="14" t="s">
        <v>25</v>
      </c>
    </row>
    <row r="24" customFormat="false" ht="15" hidden="false" customHeight="false" outlineLevel="0" collapsed="false">
      <c r="B24" s="10" t="s">
        <v>26</v>
      </c>
      <c r="C24" s="11" t="n">
        <f aca="false">'Service Model'!G12*$C$5</f>
        <v>510.7</v>
      </c>
      <c r="D24" s="11" t="n">
        <f aca="false">'Service Model'!G12*$D$5</f>
        <v>595.816666666667</v>
      </c>
      <c r="E24" s="11" t="n">
        <f aca="false">'Service Model'!G12*$E$5</f>
        <v>680.933333333333</v>
      </c>
      <c r="F24" s="11" t="n">
        <f aca="false">'Service Model'!G12*$F$5</f>
        <v>766.05</v>
      </c>
      <c r="G24" s="11" t="n">
        <f aca="false">'Service Model'!G12*$G$5</f>
        <v>936.283333333333</v>
      </c>
      <c r="H24" s="11" t="n">
        <f aca="false">'Service Model'!G12*$H$5</f>
        <v>1106.51666666667</v>
      </c>
      <c r="I24" s="11" t="n">
        <f aca="false">'Service Model'!G12*$I$5</f>
        <v>1276.75</v>
      </c>
      <c r="J24" s="11" t="n">
        <f aca="false">'Service Model'!G12*$J$5</f>
        <v>1532.1</v>
      </c>
    </row>
    <row r="25" customFormat="false" ht="15" hidden="false" customHeight="false" outlineLevel="0" collapsed="false">
      <c r="B25" s="10" t="s">
        <v>27</v>
      </c>
      <c r="C25" s="11" t="n">
        <f aca="false">'Service Model'!G14*$C$5</f>
        <v>191.173333333333</v>
      </c>
      <c r="D25" s="11" t="n">
        <f aca="false">'Service Model'!G14*$D$5</f>
        <v>223.035555555556</v>
      </c>
      <c r="E25" s="11" t="n">
        <f aca="false">'Service Model'!G14*$E$5</f>
        <v>254.897777777778</v>
      </c>
      <c r="F25" s="11" t="n">
        <f aca="false">'Service Model'!G14*$F$5</f>
        <v>286.76</v>
      </c>
      <c r="G25" s="11" t="n">
        <f aca="false">'Service Model'!G14*$G$5</f>
        <v>350.484444444445</v>
      </c>
      <c r="H25" s="11" t="n">
        <f aca="false">'Service Model'!G14*$H$5</f>
        <v>414.208888888889</v>
      </c>
      <c r="I25" s="11" t="n">
        <f aca="false">'Service Model'!G14*$I$5</f>
        <v>477.933333333333</v>
      </c>
      <c r="J25" s="11" t="n">
        <f aca="false">'Service Model'!G14*$J$5</f>
        <v>573.52</v>
      </c>
    </row>
    <row r="26" customFormat="false" ht="15" hidden="false" customHeight="false" outlineLevel="0" collapsed="false">
      <c r="B26" s="10" t="s">
        <v>28</v>
      </c>
      <c r="C26" s="11" t="n">
        <f aca="false">'Service Model'!G21*$C$5</f>
        <v>21.42</v>
      </c>
      <c r="D26" s="11" t="n">
        <f aca="false">'Service Model'!G21*$D$5</f>
        <v>24.99</v>
      </c>
      <c r="E26" s="11" t="n">
        <f aca="false">'Service Model'!G21*$E$5</f>
        <v>28.56</v>
      </c>
      <c r="F26" s="11" t="n">
        <f aca="false">'Service Model'!G21*$F$5</f>
        <v>32.13</v>
      </c>
      <c r="G26" s="11" t="n">
        <f aca="false">'Service Model'!G21*$G$5</f>
        <v>39.27</v>
      </c>
      <c r="H26" s="11" t="n">
        <f aca="false">'Service Model'!G21*$H$5</f>
        <v>46.41</v>
      </c>
      <c r="I26" s="11" t="n">
        <f aca="false">'Service Model'!G21*$I$5</f>
        <v>53.55</v>
      </c>
      <c r="J26" s="11" t="n">
        <f aca="false">'Service Model'!G21*$J$5</f>
        <v>64.26</v>
      </c>
    </row>
    <row r="27" customFormat="false" ht="15" hidden="false" customHeight="false" outlineLevel="0" collapsed="false">
      <c r="B27" s="15" t="s">
        <v>29</v>
      </c>
      <c r="C27" s="16" t="n">
        <f aca="false">'Service Model'!G40*$C$5</f>
        <v>723.293333333333</v>
      </c>
      <c r="D27" s="16" t="n">
        <f aca="false">'Service Model'!G40*$D$5</f>
        <v>843.842222222222</v>
      </c>
      <c r="E27" s="16" t="n">
        <f aca="false">'Service Model'!G40*$E$5</f>
        <v>964.391111111111</v>
      </c>
      <c r="F27" s="16" t="n">
        <f aca="false">'Service Model'!G40*$F$5</f>
        <v>1084.94</v>
      </c>
      <c r="G27" s="16" t="n">
        <f aca="false">'Service Model'!G40*$G$5</f>
        <v>1326.03777777778</v>
      </c>
      <c r="H27" s="16" t="n">
        <f aca="false">'Service Model'!G40*$H$5</f>
        <v>1567.13555555556</v>
      </c>
      <c r="I27" s="16" t="n">
        <f aca="false">'Service Model'!G40*$I$5</f>
        <v>1808.23333333333</v>
      </c>
      <c r="J27" s="16" t="n">
        <f aca="false">'Service Model'!G40*$J$5</f>
        <v>2169.88</v>
      </c>
    </row>
    <row r="29" customFormat="false" ht="15" hidden="false" customHeight="false" outlineLevel="0" collapsed="false">
      <c r="B29" s="17" t="s">
        <v>30</v>
      </c>
    </row>
    <row r="30" customFormat="false" ht="15" hidden="false" customHeight="false" outlineLevel="0" collapsed="false">
      <c r="B30" s="10" t="s">
        <v>31</v>
      </c>
      <c r="C30" s="11" t="n">
        <f aca="false">'Service Model'!H13*$C$5</f>
        <v>57.8533333333333</v>
      </c>
      <c r="D30" s="11" t="n">
        <f aca="false">'Service Model'!H13*$D$5</f>
        <v>67.4955555555556</v>
      </c>
      <c r="E30" s="11" t="n">
        <f aca="false">'Service Model'!H13*$E$5</f>
        <v>77.1377777777778</v>
      </c>
      <c r="F30" s="11" t="n">
        <f aca="false">'Service Model'!H13*$F$5</f>
        <v>86.78</v>
      </c>
      <c r="G30" s="11" t="n">
        <f aca="false">'Service Model'!H13*$G$5</f>
        <v>106.064444444444</v>
      </c>
      <c r="H30" s="11" t="n">
        <f aca="false">'Service Model'!H13*$H$5</f>
        <v>125.348888888889</v>
      </c>
      <c r="I30" s="11" t="n">
        <f aca="false">'Service Model'!H13*$I$5</f>
        <v>144.633333333333</v>
      </c>
      <c r="J30" s="11" t="n">
        <f aca="false">'Service Model'!H13*$J$5</f>
        <v>173.56</v>
      </c>
    </row>
    <row r="31" customFormat="false" ht="15" hidden="false" customHeight="false" outlineLevel="0" collapsed="false">
      <c r="B31" s="10" t="s">
        <v>32</v>
      </c>
      <c r="C31" s="11" t="n">
        <f aca="false">'Service Model'!H30*$C$5</f>
        <v>35.8333333333333</v>
      </c>
      <c r="D31" s="11" t="n">
        <f aca="false">'Service Model'!H30*$D$5</f>
        <v>41.8055555555556</v>
      </c>
      <c r="E31" s="11" t="n">
        <f aca="false">'Service Model'!H30*$E$5</f>
        <v>47.7777777777778</v>
      </c>
      <c r="F31" s="11" t="n">
        <f aca="false">'Service Model'!H30*$F$5</f>
        <v>53.75</v>
      </c>
      <c r="G31" s="11" t="n">
        <f aca="false">'Service Model'!H30*$G$5</f>
        <v>65.6944444444444</v>
      </c>
      <c r="H31" s="11" t="n">
        <f aca="false">'Service Model'!H30*$H$5</f>
        <v>77.6388888888889</v>
      </c>
      <c r="I31" s="11" t="n">
        <f aca="false">'Service Model'!H30*$I$5</f>
        <v>89.5833333333333</v>
      </c>
      <c r="J31" s="11" t="n">
        <f aca="false">'Service Model'!H30*$J$5</f>
        <v>107.5</v>
      </c>
    </row>
    <row r="32" customFormat="false" ht="15" hidden="false" customHeight="false" outlineLevel="0" collapsed="false">
      <c r="B32" s="10" t="s">
        <v>33</v>
      </c>
      <c r="C32" s="11" t="n">
        <f aca="false">'Service Model'!H24*$C$5</f>
        <v>9.66666666666667</v>
      </c>
      <c r="D32" s="11" t="n">
        <f aca="false">'Service Model'!H24*$D$5</f>
        <v>11.2777777777778</v>
      </c>
      <c r="E32" s="11" t="n">
        <f aca="false">'Service Model'!H24*$E$5</f>
        <v>12.8888888888889</v>
      </c>
      <c r="F32" s="11" t="n">
        <f aca="false">'Service Model'!H24*$F$5</f>
        <v>14.5</v>
      </c>
      <c r="G32" s="11" t="n">
        <f aca="false">'Service Model'!H24*$G$5</f>
        <v>17.7222222222222</v>
      </c>
      <c r="H32" s="11" t="n">
        <f aca="false">'Service Model'!H24*$H$5</f>
        <v>20.9444444444444</v>
      </c>
      <c r="I32" s="11" t="n">
        <f aca="false">'Service Model'!H24*$I$5</f>
        <v>24.1666666666667</v>
      </c>
      <c r="J32" s="11" t="n">
        <f aca="false">'Service Model'!H24*$J$5</f>
        <v>29</v>
      </c>
    </row>
    <row r="33" customFormat="false" ht="15" hidden="false" customHeight="false" outlineLevel="0" collapsed="false">
      <c r="B33" s="18" t="s">
        <v>34</v>
      </c>
      <c r="C33" s="19" t="n">
        <f aca="false">'Service Model'!H40*$C$5</f>
        <v>103.353333333333</v>
      </c>
      <c r="D33" s="19" t="n">
        <f aca="false">'Service Model'!H40*$D$5</f>
        <v>120.578888888889</v>
      </c>
      <c r="E33" s="19" t="n">
        <f aca="false">'Service Model'!H40*$E$5</f>
        <v>137.804444444444</v>
      </c>
      <c r="F33" s="19" t="n">
        <f aca="false">'Service Model'!H40*$F$5</f>
        <v>155.03</v>
      </c>
      <c r="G33" s="19" t="n">
        <f aca="false">'Service Model'!H40*$G$5</f>
        <v>189.481111111111</v>
      </c>
      <c r="H33" s="19" t="n">
        <f aca="false">'Service Model'!H40*$H$5</f>
        <v>223.932222222222</v>
      </c>
      <c r="I33" s="19" t="n">
        <f aca="false">'Service Model'!H40*$I$5</f>
        <v>258.383333333333</v>
      </c>
      <c r="J33" s="19" t="n">
        <f aca="false">'Service Model'!H40*$J$5</f>
        <v>310.06</v>
      </c>
    </row>
    <row r="35" customFormat="false" ht="15" hidden="false" customHeight="false" outlineLevel="0" collapsed="false">
      <c r="B35" s="20" t="s">
        <v>35</v>
      </c>
    </row>
    <row r="36" customFormat="false" ht="15" hidden="false" customHeight="false" outlineLevel="0" collapsed="false">
      <c r="B36" s="10" t="s">
        <v>36</v>
      </c>
      <c r="C36" s="11" t="n">
        <f aca="false">I15+I16*$C$5</f>
        <v>97.1388888888889</v>
      </c>
      <c r="D36" s="11" t="n">
        <f aca="false">I15+I16*$D$5</f>
        <v>102.881481481481</v>
      </c>
      <c r="E36" s="11" t="n">
        <f aca="false">I15+I16*$E$5</f>
        <v>108.624074074074</v>
      </c>
      <c r="F36" s="11" t="n">
        <f aca="false">I15+I16*$F$5</f>
        <v>114.366666666667</v>
      </c>
      <c r="G36" s="11" t="n">
        <f aca="false">I15+I16*$G$5</f>
        <v>125.851851851852</v>
      </c>
      <c r="H36" s="11" t="n">
        <f aca="false">I15+I16*$H$5</f>
        <v>137.337037037037</v>
      </c>
      <c r="I36" s="11" t="n">
        <f aca="false">I15+I16*$I$5</f>
        <v>148.822222222222</v>
      </c>
      <c r="J36" s="11" t="n">
        <f aca="false">I15+I16*$J$5</f>
        <v>166.05</v>
      </c>
    </row>
    <row r="37" customFormat="false" ht="15" hidden="false" customHeight="false" outlineLevel="0" collapsed="false">
      <c r="B37" s="10" t="s">
        <v>37</v>
      </c>
      <c r="C37" s="11" t="n">
        <f aca="false">'Service Model'!I18*$C$5</f>
        <v>74.3</v>
      </c>
      <c r="D37" s="11" t="n">
        <f aca="false">'Service Model'!I18*$D$5</f>
        <v>86.6833333333333</v>
      </c>
      <c r="E37" s="11" t="n">
        <f aca="false">'Service Model'!I18*$E$5</f>
        <v>99.0666666666667</v>
      </c>
      <c r="F37" s="11" t="n">
        <f aca="false">'Service Model'!I18*$F$5</f>
        <v>111.45</v>
      </c>
      <c r="G37" s="11" t="n">
        <f aca="false">'Service Model'!I18*$G$5</f>
        <v>136.216666666667</v>
      </c>
      <c r="H37" s="11" t="n">
        <f aca="false">'Service Model'!I18*$H$5</f>
        <v>160.983333333333</v>
      </c>
      <c r="I37" s="11" t="n">
        <f aca="false">'Service Model'!I18*$I$5</f>
        <v>185.75</v>
      </c>
      <c r="J37" s="11" t="n">
        <f aca="false">'Service Model'!I18*$J$5</f>
        <v>222.9</v>
      </c>
    </row>
    <row r="38" customFormat="false" ht="15" hidden="false" customHeight="false" outlineLevel="0" collapsed="false">
      <c r="B38" s="10" t="s">
        <v>38</v>
      </c>
      <c r="C38" s="11" t="n">
        <f aca="false">'Service Model'!I33*$C$5</f>
        <v>42.82</v>
      </c>
      <c r="D38" s="11" t="n">
        <f aca="false">'Service Model'!I33*$D$5</f>
        <v>49.9566666666667</v>
      </c>
      <c r="E38" s="11" t="n">
        <f aca="false">'Service Model'!I33*$E$5</f>
        <v>57.0933333333333</v>
      </c>
      <c r="F38" s="11" t="n">
        <f aca="false">'Service Model'!I33*$F$5</f>
        <v>64.23</v>
      </c>
      <c r="G38" s="11" t="n">
        <f aca="false">'Service Model'!I33*$G$5</f>
        <v>78.5033333333333</v>
      </c>
      <c r="H38" s="11" t="n">
        <f aca="false">'Service Model'!I33*$H$5</f>
        <v>92.7766666666667</v>
      </c>
      <c r="I38" s="11" t="n">
        <f aca="false">'Service Model'!I33*$I$5</f>
        <v>107.05</v>
      </c>
      <c r="J38" s="11" t="n">
        <f aca="false">'Service Model'!I33*$J$5</f>
        <v>128.46</v>
      </c>
    </row>
    <row r="39" customFormat="false" ht="15" hidden="false" customHeight="false" outlineLevel="0" collapsed="false">
      <c r="B39" s="10" t="s">
        <v>39</v>
      </c>
      <c r="C39" s="11" t="n">
        <f aca="false">'Service Model'!I35*$C$5</f>
        <v>30.26</v>
      </c>
      <c r="D39" s="11" t="n">
        <f aca="false">'Service Model'!I35*$D$5</f>
        <v>35.3033333333333</v>
      </c>
      <c r="E39" s="11" t="n">
        <f aca="false">'Service Model'!I35*$E$5</f>
        <v>40.3466666666667</v>
      </c>
      <c r="F39" s="11" t="n">
        <f aca="false">'Service Model'!I35*$F$5</f>
        <v>45.39</v>
      </c>
      <c r="G39" s="11" t="n">
        <f aca="false">'Service Model'!I35*$G$5</f>
        <v>55.4766666666667</v>
      </c>
      <c r="H39" s="11" t="n">
        <f aca="false">'Service Model'!I35*$H$5</f>
        <v>65.5633333333333</v>
      </c>
      <c r="I39" s="11" t="n">
        <f aca="false">'Service Model'!I35*$I$5</f>
        <v>75.65</v>
      </c>
      <c r="J39" s="11" t="n">
        <f aca="false">'Service Model'!I35*$J$5</f>
        <v>90.78</v>
      </c>
    </row>
    <row r="40" customFormat="false" ht="15" hidden="false" customHeight="false" outlineLevel="0" collapsed="false">
      <c r="B40" s="10" t="s">
        <v>40</v>
      </c>
      <c r="C40" s="11" t="n">
        <f aca="false">I23+I25*$C$5</f>
        <v>318.622222222222</v>
      </c>
      <c r="D40" s="11" t="n">
        <f aca="false">I23+I25*$D$5</f>
        <v>371.725925925926</v>
      </c>
      <c r="E40" s="11" t="n">
        <f aca="false">I23+I25*$E$5</f>
        <v>424.82962962963</v>
      </c>
      <c r="F40" s="11" t="n">
        <f aca="false">I23+I25*$F$5</f>
        <v>477.933333333333</v>
      </c>
      <c r="G40" s="11" t="n">
        <f aca="false">I23+I25*$G$5</f>
        <v>584.140740740741</v>
      </c>
      <c r="H40" s="11" t="n">
        <f aca="false">I23+I25*$H$5</f>
        <v>690.348148148148</v>
      </c>
      <c r="I40" s="11" t="n">
        <f aca="false">I23+I25*$I$5</f>
        <v>796.555555555556</v>
      </c>
      <c r="J40" s="11" t="n">
        <f aca="false">I23+I25*$J$5</f>
        <v>955.866666666667</v>
      </c>
    </row>
    <row r="41" customFormat="false" ht="15" hidden="false" customHeight="false" outlineLevel="0" collapsed="false">
      <c r="B41" s="21" t="s">
        <v>41</v>
      </c>
      <c r="C41" s="22" t="n">
        <f aca="false">'Service Model'!I40*$C$5</f>
        <v>248.053333333333</v>
      </c>
      <c r="D41" s="22" t="n">
        <f aca="false">'Service Model'!I40*$D$5</f>
        <v>289.395555555556</v>
      </c>
      <c r="E41" s="22" t="n">
        <f aca="false">'Service Model'!I40*$E$5</f>
        <v>330.737777777778</v>
      </c>
      <c r="F41" s="22" t="n">
        <f aca="false">'Service Model'!I40*$F$5</f>
        <v>372.08</v>
      </c>
      <c r="G41" s="22" t="n">
        <f aca="false">'Service Model'!I40*$G$5</f>
        <v>454.764444444445</v>
      </c>
      <c r="H41" s="22" t="n">
        <f aca="false">'Service Model'!I40*$H$5</f>
        <v>537.448888888889</v>
      </c>
      <c r="I41" s="22" t="n">
        <f aca="false">'Service Model'!I40*$I$5</f>
        <v>620.133333333333</v>
      </c>
      <c r="J41" s="22" t="n">
        <f aca="false">'Service Model'!I40*$J$5</f>
        <v>744.16</v>
      </c>
    </row>
    <row r="43" customFormat="false" ht="15" hidden="false" customHeight="false" outlineLevel="0" collapsed="false">
      <c r="B43" s="23" t="s">
        <v>42</v>
      </c>
    </row>
    <row r="44" customFormat="false" ht="15" hidden="false" customHeight="false" outlineLevel="0" collapsed="false">
      <c r="B44" s="10" t="s">
        <v>43</v>
      </c>
      <c r="C44" s="11" t="n">
        <f aca="false">'Service Model'!J20*$C$5</f>
        <v>34.6733333333333</v>
      </c>
      <c r="D44" s="11" t="n">
        <f aca="false">'Service Model'!J20*$D$5</f>
        <v>40.4522222222222</v>
      </c>
      <c r="E44" s="11" t="n">
        <f aca="false">'Service Model'!J20*$E$5</f>
        <v>46.2311111111111</v>
      </c>
      <c r="F44" s="11" t="n">
        <f aca="false">'Service Model'!J20*$F$5</f>
        <v>52.01</v>
      </c>
      <c r="G44" s="11" t="n">
        <f aca="false">'Service Model'!J20*$G$5</f>
        <v>63.5677777777778</v>
      </c>
      <c r="H44" s="11" t="n">
        <f aca="false">'Service Model'!J20*$H$5</f>
        <v>75.1255555555556</v>
      </c>
      <c r="I44" s="11" t="n">
        <f aca="false">'Service Model'!J20*$I$5</f>
        <v>86.6833333333333</v>
      </c>
      <c r="J44" s="11" t="n">
        <f aca="false">'Service Model'!J20*$J$5</f>
        <v>104.02</v>
      </c>
    </row>
    <row r="45" customFormat="false" ht="15" hidden="false" customHeight="false" outlineLevel="0" collapsed="false">
      <c r="B45" s="10" t="s">
        <v>44</v>
      </c>
      <c r="C45" s="11" t="n">
        <f aca="false">'Service Model'!J29*$C$5</f>
        <v>24.9133333333333</v>
      </c>
      <c r="D45" s="11" t="n">
        <f aca="false">'Service Model'!J29*$D$5</f>
        <v>29.0655555555556</v>
      </c>
      <c r="E45" s="11" t="n">
        <f aca="false">'Service Model'!J29*$E$5</f>
        <v>33.2177777777778</v>
      </c>
      <c r="F45" s="11" t="n">
        <f aca="false">'Service Model'!J29*$F$5</f>
        <v>37.37</v>
      </c>
      <c r="G45" s="11" t="n">
        <f aca="false">'Service Model'!J29*$G$5</f>
        <v>45.6744444444445</v>
      </c>
      <c r="H45" s="11" t="n">
        <f aca="false">'Service Model'!J29*$H$5</f>
        <v>53.9788888888889</v>
      </c>
      <c r="I45" s="11" t="n">
        <f aca="false">'Service Model'!J29*$I$5</f>
        <v>62.2833333333333</v>
      </c>
      <c r="J45" s="11" t="n">
        <f aca="false">'Service Model'!J29*$J$5</f>
        <v>74.74</v>
      </c>
    </row>
    <row r="46" customFormat="false" ht="15" hidden="false" customHeight="false" outlineLevel="0" collapsed="false">
      <c r="B46" s="10" t="s">
        <v>45</v>
      </c>
      <c r="C46" s="11" t="n">
        <f aca="false">'Service Model'!J31*$C$5</f>
        <v>13.78</v>
      </c>
      <c r="D46" s="11" t="n">
        <f aca="false">'Service Model'!J31*$D$5</f>
        <v>16.0766666666667</v>
      </c>
      <c r="E46" s="11" t="n">
        <f aca="false">'Service Model'!J31*$E$5</f>
        <v>18.3733333333333</v>
      </c>
      <c r="F46" s="11" t="n">
        <f aca="false">'Service Model'!J31*$F$5</f>
        <v>20.67</v>
      </c>
      <c r="G46" s="11" t="n">
        <f aca="false">'Service Model'!J31*$G$5</f>
        <v>25.2633333333333</v>
      </c>
      <c r="H46" s="11" t="n">
        <f aca="false">'Service Model'!J31*$H$5</f>
        <v>29.8566666666667</v>
      </c>
      <c r="I46" s="11" t="n">
        <f aca="false">'Service Model'!J31*$I$5</f>
        <v>34.45</v>
      </c>
      <c r="J46" s="11" t="n">
        <f aca="false">'Service Model'!J31*$J$5</f>
        <v>41.34</v>
      </c>
    </row>
    <row r="47" customFormat="false" ht="15" hidden="false" customHeight="false" outlineLevel="0" collapsed="false">
      <c r="B47" s="10" t="s">
        <v>46</v>
      </c>
      <c r="C47" s="11" t="n">
        <f aca="false">'Service Model'!J23*$C$5</f>
        <v>7.08666666666667</v>
      </c>
      <c r="D47" s="11" t="n">
        <f aca="false">'Service Model'!J23*$D$5</f>
        <v>8.26777777777778</v>
      </c>
      <c r="E47" s="11" t="n">
        <f aca="false">'Service Model'!J23*$E$5</f>
        <v>9.44888888888889</v>
      </c>
      <c r="F47" s="11" t="n">
        <f aca="false">'Service Model'!J23*$F$5</f>
        <v>10.63</v>
      </c>
      <c r="G47" s="11" t="n">
        <f aca="false">'Service Model'!J23*$G$5</f>
        <v>12.9922222222222</v>
      </c>
      <c r="H47" s="11" t="n">
        <f aca="false">'Service Model'!J23*$H$5</f>
        <v>15.3544444444444</v>
      </c>
      <c r="I47" s="11" t="n">
        <f aca="false">'Service Model'!J23*$I$5</f>
        <v>17.7166666666667</v>
      </c>
      <c r="J47" s="11" t="n">
        <f aca="false">'Service Model'!J23*$J$5</f>
        <v>21.26</v>
      </c>
    </row>
    <row r="48" customFormat="false" ht="15" hidden="false" customHeight="false" outlineLevel="0" collapsed="false">
      <c r="B48" s="24" t="s">
        <v>47</v>
      </c>
      <c r="C48" s="25" t="n">
        <f aca="false">'Service Model'!J40*$C$5</f>
        <v>80.4533333333333</v>
      </c>
      <c r="D48" s="25" t="n">
        <f aca="false">'Service Model'!J40*$D$5</f>
        <v>93.8622222222222</v>
      </c>
      <c r="E48" s="25" t="n">
        <f aca="false">'Service Model'!J40*$E$5</f>
        <v>107.271111111111</v>
      </c>
      <c r="F48" s="25" t="n">
        <f aca="false">'Service Model'!J40*$F$5</f>
        <v>120.68</v>
      </c>
      <c r="G48" s="25" t="n">
        <f aca="false">'Service Model'!J40*$G$5</f>
        <v>147.497777777778</v>
      </c>
      <c r="H48" s="25" t="n">
        <f aca="false">'Service Model'!J40*$H$5</f>
        <v>174.315555555556</v>
      </c>
      <c r="I48" s="25" t="n">
        <f aca="false">'Service Model'!J40*$I$5</f>
        <v>201.133333333333</v>
      </c>
      <c r="J48" s="25" t="n">
        <f aca="false">'Service Model'!J40*$J$5</f>
        <v>241.36</v>
      </c>
    </row>
    <row r="50" customFormat="false" ht="15" hidden="false" customHeight="false" outlineLevel="0" collapsed="false">
      <c r="B50" s="26" t="s">
        <v>48</v>
      </c>
      <c r="C50" s="27" t="n">
        <f aca="false">'Service Model'!K40*$C$5</f>
        <v>106.4</v>
      </c>
      <c r="D50" s="27" t="n">
        <f aca="false">'Service Model'!K40*$D$5</f>
        <v>124.133333333333</v>
      </c>
      <c r="E50" s="27" t="n">
        <f aca="false">'Service Model'!K40*$E$5</f>
        <v>141.866666666667</v>
      </c>
      <c r="F50" s="27" t="n">
        <f aca="false">'Service Model'!K40*$F$5</f>
        <v>159.6</v>
      </c>
      <c r="G50" s="27" t="n">
        <f aca="false">'Service Model'!K40*$G$5</f>
        <v>195.066666666667</v>
      </c>
      <c r="H50" s="27" t="n">
        <f aca="false">'Service Model'!K40*$H$5</f>
        <v>230.533333333333</v>
      </c>
      <c r="I50" s="27" t="n">
        <f aca="false">'Service Model'!K40*$I$5</f>
        <v>266</v>
      </c>
      <c r="J50" s="27" t="n">
        <f aca="false">'Service Model'!K40*$J$5</f>
        <v>319.2</v>
      </c>
    </row>
    <row r="52" customFormat="false" ht="16.15" hidden="false" customHeight="false" outlineLevel="0" collapsed="false">
      <c r="B52" s="28" t="s">
        <v>49</v>
      </c>
    </row>
    <row r="53" customFormat="false" ht="15" hidden="false" customHeight="false" outlineLevel="0" collapsed="false">
      <c r="B53" s="7" t="s">
        <v>50</v>
      </c>
      <c r="C53" s="8" t="n">
        <f aca="false">'Service Model'!D40*$C$5</f>
        <v>1636.16666666667</v>
      </c>
      <c r="D53" s="8" t="n">
        <f aca="false">'Service Model'!D40*$D$5</f>
        <v>1908.86111111111</v>
      </c>
      <c r="E53" s="8" t="n">
        <f aca="false">'Service Model'!D40*$E$5</f>
        <v>2181.55555555556</v>
      </c>
      <c r="F53" s="8" t="n">
        <f aca="false">'Service Model'!D40*$F$5</f>
        <v>2454.25</v>
      </c>
      <c r="G53" s="8" t="n">
        <f aca="false">'Service Model'!D40*$G$5</f>
        <v>2999.63888888889</v>
      </c>
      <c r="H53" s="8" t="n">
        <f aca="false">'Service Model'!D40*$H$5</f>
        <v>3545.02777777778</v>
      </c>
      <c r="I53" s="8" t="n">
        <f aca="false">'Service Model'!D40*$I$5</f>
        <v>4090.41666666667</v>
      </c>
      <c r="J53" s="8" t="n">
        <f aca="false">'Service Model'!D40*$J$5</f>
        <v>4908.5</v>
      </c>
    </row>
    <row r="54" customFormat="false" ht="15" hidden="false" customHeight="false" outlineLevel="0" collapsed="false">
      <c r="B54" s="12" t="s">
        <v>51</v>
      </c>
      <c r="C54" s="13" t="n">
        <f aca="false">'Service Model'!F40*$C$5</f>
        <v>374.62</v>
      </c>
      <c r="D54" s="13" t="n">
        <f aca="false">'Service Model'!F40*$D$5</f>
        <v>437.056666666667</v>
      </c>
      <c r="E54" s="13" t="n">
        <f aca="false">'Service Model'!F40*$E$5</f>
        <v>499.493333333333</v>
      </c>
      <c r="F54" s="13" t="n">
        <f aca="false">'Service Model'!F40*$F$5</f>
        <v>561.93</v>
      </c>
      <c r="G54" s="13" t="n">
        <f aca="false">'Service Model'!F40*$G$5</f>
        <v>686.803333333334</v>
      </c>
      <c r="H54" s="13" t="n">
        <f aca="false">'Service Model'!F40*$H$5</f>
        <v>811.676666666667</v>
      </c>
      <c r="I54" s="13" t="n">
        <f aca="false">'Service Model'!F40*$I$5</f>
        <v>936.55</v>
      </c>
      <c r="J54" s="13" t="n">
        <f aca="false">'Service Model'!F40*$J$5</f>
        <v>1123.86</v>
      </c>
    </row>
    <row r="56" customFormat="false" ht="15" hidden="false" customHeight="false" outlineLevel="0" collapsed="false">
      <c r="B56" s="29" t="s">
        <v>52</v>
      </c>
      <c r="C56" s="30" t="n">
        <f aca="false">C53-C54</f>
        <v>1261.54666666667</v>
      </c>
      <c r="D56" s="30" t="n">
        <f aca="false">D53-D54</f>
        <v>1471.80444444444</v>
      </c>
      <c r="E56" s="30" t="n">
        <f aca="false">E53-E54</f>
        <v>1682.06222222222</v>
      </c>
      <c r="F56" s="30" t="n">
        <f aca="false">F53-F54</f>
        <v>1892.32</v>
      </c>
      <c r="G56" s="30" t="n">
        <f aca="false">G53-G54</f>
        <v>2312.83555555556</v>
      </c>
      <c r="H56" s="30" t="n">
        <f aca="false">H53-H54</f>
        <v>2733.35111111111</v>
      </c>
      <c r="I56" s="30" t="n">
        <f aca="false">I53-I54</f>
        <v>3153.86666666667</v>
      </c>
      <c r="J56" s="30" t="n">
        <f aca="false">J53-J54</f>
        <v>3784.64</v>
      </c>
    </row>
    <row r="57" customFormat="false" ht="15" hidden="false" customHeight="false" outlineLevel="0" collapsed="false">
      <c r="B57" s="31" t="s">
        <v>53</v>
      </c>
      <c r="C57" s="32" t="n">
        <f aca="false">C56/C53</f>
        <v>0.771037995314251</v>
      </c>
      <c r="D57" s="32" t="n">
        <f aca="false">D56/D53</f>
        <v>0.771037995314251</v>
      </c>
      <c r="E57" s="32" t="n">
        <f aca="false">E56/E53</f>
        <v>0.771037995314251</v>
      </c>
      <c r="F57" s="32" t="n">
        <f aca="false">F56/F53</f>
        <v>0.771037995314251</v>
      </c>
      <c r="G57" s="32" t="n">
        <f aca="false">G56/G53</f>
        <v>0.771037995314251</v>
      </c>
      <c r="H57" s="32" t="n">
        <f aca="false">H56/H53</f>
        <v>0.771037995314251</v>
      </c>
      <c r="I57" s="32" t="n">
        <f aca="false">I56/I53</f>
        <v>0.771037995314251</v>
      </c>
      <c r="J57" s="32" t="n">
        <f aca="false">J56/J53</f>
        <v>0.771037995314251</v>
      </c>
    </row>
    <row r="59" customFormat="false" ht="15" hidden="false" customHeight="true" outlineLevel="0" collapsed="false">
      <c r="B59" s="33" t="s">
        <v>54</v>
      </c>
      <c r="C59" s="33"/>
      <c r="D59" s="33"/>
      <c r="E59" s="33"/>
      <c r="F59" s="33"/>
      <c r="G59" s="33"/>
      <c r="H59" s="33"/>
      <c r="I59" s="33"/>
      <c r="J59" s="33"/>
    </row>
    <row r="61" customFormat="false" ht="34.5" hidden="false" customHeight="true" outlineLevel="0" collapsed="false">
      <c r="B61" s="33" t="s">
        <v>55</v>
      </c>
      <c r="C61" s="33"/>
      <c r="D61" s="33"/>
      <c r="E61" s="33"/>
      <c r="F61" s="33"/>
      <c r="G61" s="33"/>
      <c r="H61" s="33"/>
      <c r="I61" s="33"/>
      <c r="J61" s="33"/>
    </row>
  </sheetData>
  <mergeCells count="2">
    <mergeCell ref="B59:J59"/>
    <mergeCell ref="B61:J6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E7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34" width="3"/>
    <col collapsed="false" customWidth="true" hidden="false" outlineLevel="0" max="2" min="2" style="34" width="48"/>
    <col collapsed="false" customWidth="true" hidden="false" outlineLevel="0" max="4" min="3" style="34" width="20"/>
    <col collapsed="false" customWidth="true" hidden="false" outlineLevel="0" max="5" min="5" style="34" width="55"/>
  </cols>
  <sheetData>
    <row r="1" customFormat="false" ht="19.5" hidden="false" customHeight="true" outlineLevel="0" collapsed="false">
      <c r="B1" s="35" t="s">
        <v>56</v>
      </c>
    </row>
    <row r="2" customFormat="false" ht="15" hidden="false" customHeight="true" outlineLevel="0" collapsed="false">
      <c r="B2" s="36" t="s">
        <v>57</v>
      </c>
    </row>
    <row r="4" customFormat="false" ht="15.75" hidden="false" customHeight="true" outlineLevel="0" collapsed="false">
      <c r="B4" s="37" t="s">
        <v>58</v>
      </c>
      <c r="C4" s="38"/>
      <c r="D4" s="38"/>
      <c r="E4" s="38"/>
    </row>
    <row r="5" customFormat="false" ht="15" hidden="false" customHeight="true" outlineLevel="0" collapsed="false">
      <c r="B5" s="38"/>
      <c r="C5" s="38"/>
      <c r="D5" s="38"/>
      <c r="E5" s="38"/>
    </row>
    <row r="6" customFormat="false" ht="15" hidden="false" customHeight="true" outlineLevel="0" collapsed="false">
      <c r="B6" s="39" t="s">
        <v>59</v>
      </c>
      <c r="C6" s="40"/>
      <c r="D6" s="38"/>
      <c r="E6" s="38"/>
    </row>
    <row r="7" customFormat="false" ht="15" hidden="false" customHeight="true" outlineLevel="0" collapsed="false">
      <c r="B7" s="38" t="s">
        <v>14</v>
      </c>
      <c r="C7" s="41" t="n">
        <f aca="false">'Service Model'!F7</f>
        <v>285.15</v>
      </c>
      <c r="D7" s="38"/>
      <c r="E7" s="38"/>
    </row>
    <row r="8" customFormat="false" ht="15" hidden="false" customHeight="true" outlineLevel="0" collapsed="false">
      <c r="B8" s="38" t="s">
        <v>15</v>
      </c>
      <c r="C8" s="41" t="n">
        <f aca="false">'Service Model'!F8</f>
        <v>99.81</v>
      </c>
      <c r="D8" s="38"/>
      <c r="E8" s="38"/>
    </row>
    <row r="9" customFormat="false" ht="15" hidden="false" customHeight="true" outlineLevel="0" collapsed="false">
      <c r="B9" s="38" t="s">
        <v>16</v>
      </c>
      <c r="C9" s="41" t="n">
        <f aca="false">'Service Model'!F9</f>
        <v>0</v>
      </c>
      <c r="D9" s="38"/>
      <c r="E9" s="38"/>
    </row>
    <row r="10" customFormat="false" ht="15" hidden="false" customHeight="true" outlineLevel="0" collapsed="false">
      <c r="B10" s="38" t="s">
        <v>17</v>
      </c>
      <c r="C10" s="41" t="n">
        <f aca="false">'Service Model'!F19</f>
        <v>98.24</v>
      </c>
      <c r="D10" s="38"/>
      <c r="E10" s="38"/>
    </row>
    <row r="11" customFormat="false" ht="15" hidden="false" customHeight="true" outlineLevel="0" collapsed="false">
      <c r="B11" s="38" t="s">
        <v>18</v>
      </c>
      <c r="C11" s="41" t="n">
        <f aca="false">'Service Model'!F32</f>
        <v>37.61</v>
      </c>
      <c r="D11" s="38"/>
      <c r="E11" s="38"/>
    </row>
    <row r="12" customFormat="false" ht="15" hidden="false" customHeight="true" outlineLevel="0" collapsed="false">
      <c r="B12" s="38" t="s">
        <v>19</v>
      </c>
      <c r="C12" s="41" t="n">
        <f aca="false">'Service Model'!F31</f>
        <v>31.01</v>
      </c>
      <c r="D12" s="38"/>
      <c r="E12" s="38"/>
    </row>
    <row r="13" customFormat="false" ht="15" hidden="false" customHeight="true" outlineLevel="0" collapsed="false">
      <c r="B13" s="38" t="s">
        <v>60</v>
      </c>
      <c r="C13" s="41" t="n">
        <f aca="false">'Service Model'!F30</f>
        <v>17.92</v>
      </c>
      <c r="D13" s="38"/>
      <c r="E13" s="38"/>
    </row>
    <row r="14" customFormat="false" ht="15" hidden="false" customHeight="true" outlineLevel="0" collapsed="false">
      <c r="B14" s="38" t="s">
        <v>21</v>
      </c>
      <c r="C14" s="41" t="n">
        <f aca="false">'Service Model'!F24</f>
        <v>4.84</v>
      </c>
      <c r="D14" s="38"/>
      <c r="E14" s="38"/>
    </row>
    <row r="15" customFormat="false" ht="15" hidden="false" customHeight="true" outlineLevel="0" collapsed="false">
      <c r="B15" s="38" t="s">
        <v>22</v>
      </c>
      <c r="C15" s="41" t="n">
        <f aca="false">'Service Model'!F34</f>
        <v>5.13</v>
      </c>
      <c r="D15" s="38"/>
      <c r="E15" s="38"/>
    </row>
    <row r="16" customFormat="false" ht="15" hidden="false" customHeight="true" outlineLevel="0" collapsed="false">
      <c r="B16" s="38" t="s">
        <v>61</v>
      </c>
      <c r="C16" s="41" t="n">
        <f aca="false">'Service Model'!F28</f>
        <v>-17.78</v>
      </c>
      <c r="D16" s="38"/>
      <c r="E16" s="38"/>
    </row>
    <row r="17" customFormat="false" ht="15" hidden="false" customHeight="true" outlineLevel="0" collapsed="false">
      <c r="B17" s="39" t="s">
        <v>62</v>
      </c>
      <c r="C17" s="42" t="n">
        <f aca="false">'Service Model'!F40</f>
        <v>561.93</v>
      </c>
      <c r="D17" s="38"/>
      <c r="E17" s="38"/>
    </row>
    <row r="18" customFormat="false" ht="15" hidden="false" customHeight="true" outlineLevel="0" collapsed="false">
      <c r="B18" s="38"/>
      <c r="C18" s="38"/>
      <c r="D18" s="38"/>
      <c r="E18" s="38"/>
    </row>
    <row r="19" customFormat="false" ht="15" hidden="false" customHeight="true" outlineLevel="0" collapsed="false">
      <c r="B19" s="43" t="s">
        <v>63</v>
      </c>
      <c r="C19" s="44"/>
      <c r="D19" s="38"/>
      <c r="E19" s="38"/>
    </row>
    <row r="20" customFormat="false" ht="15" hidden="false" customHeight="true" outlineLevel="0" collapsed="false">
      <c r="B20" s="38" t="s">
        <v>26</v>
      </c>
      <c r="C20" s="41" t="n">
        <f aca="false">'Service Model'!G12</f>
        <v>766.05</v>
      </c>
      <c r="D20" s="38"/>
      <c r="E20" s="38"/>
    </row>
    <row r="21" customFormat="false" ht="15" hidden="false" customHeight="true" outlineLevel="0" collapsed="false">
      <c r="B21" s="38" t="s">
        <v>27</v>
      </c>
      <c r="C21" s="41" t="n">
        <f aca="false">'Service Model'!G14</f>
        <v>286.76</v>
      </c>
      <c r="D21" s="38"/>
      <c r="E21" s="38"/>
    </row>
    <row r="22" customFormat="false" ht="15" hidden="false" customHeight="true" outlineLevel="0" collapsed="false">
      <c r="B22" s="38" t="s">
        <v>28</v>
      </c>
      <c r="C22" s="41" t="n">
        <f aca="false">'Service Model'!G21</f>
        <v>32.13</v>
      </c>
      <c r="D22" s="38"/>
      <c r="E22" s="38"/>
    </row>
    <row r="23" customFormat="false" ht="15" hidden="false" customHeight="true" outlineLevel="0" collapsed="false">
      <c r="B23" s="43" t="s">
        <v>64</v>
      </c>
      <c r="C23" s="45" t="n">
        <f aca="false">'Service Model'!G40</f>
        <v>1084.94</v>
      </c>
      <c r="D23" s="38"/>
      <c r="E23" s="38"/>
    </row>
    <row r="24" customFormat="false" ht="15" hidden="false" customHeight="true" outlineLevel="0" collapsed="false">
      <c r="B24" s="38"/>
      <c r="C24" s="38"/>
      <c r="D24" s="38"/>
      <c r="E24" s="38"/>
    </row>
    <row r="25" customFormat="false" ht="15" hidden="false" customHeight="true" outlineLevel="0" collapsed="false">
      <c r="B25" s="46" t="s">
        <v>65</v>
      </c>
      <c r="C25" s="47"/>
      <c r="D25" s="38"/>
      <c r="E25" s="38"/>
    </row>
    <row r="26" customFormat="false" ht="15" hidden="false" customHeight="true" outlineLevel="0" collapsed="false">
      <c r="B26" s="38" t="s">
        <v>66</v>
      </c>
      <c r="C26" s="41" t="n">
        <f aca="false">'Service Model'!H13</f>
        <v>86.78</v>
      </c>
      <c r="D26" s="38"/>
      <c r="E26" s="38"/>
    </row>
    <row r="27" customFormat="false" ht="15" hidden="false" customHeight="true" outlineLevel="0" collapsed="false">
      <c r="B27" s="38" t="s">
        <v>67</v>
      </c>
      <c r="C27" s="41" t="n">
        <f aca="false">'Service Model'!H30</f>
        <v>53.75</v>
      </c>
      <c r="D27" s="38"/>
      <c r="E27" s="38"/>
    </row>
    <row r="28" customFormat="false" ht="15" hidden="false" customHeight="true" outlineLevel="0" collapsed="false">
      <c r="B28" s="38" t="s">
        <v>33</v>
      </c>
      <c r="C28" s="41" t="n">
        <f aca="false">'Service Model'!H24</f>
        <v>14.5</v>
      </c>
      <c r="D28" s="38"/>
      <c r="E28" s="38"/>
    </row>
    <row r="29" customFormat="false" ht="15" hidden="false" customHeight="true" outlineLevel="0" collapsed="false">
      <c r="B29" s="46" t="s">
        <v>68</v>
      </c>
      <c r="C29" s="48" t="n">
        <f aca="false">'Service Model'!H40</f>
        <v>155.03</v>
      </c>
      <c r="D29" s="38"/>
      <c r="E29" s="38"/>
    </row>
    <row r="30" customFormat="false" ht="15" hidden="false" customHeight="true" outlineLevel="0" collapsed="false">
      <c r="B30" s="38"/>
      <c r="C30" s="38"/>
      <c r="D30" s="38"/>
      <c r="E30" s="38"/>
    </row>
    <row r="31" customFormat="false" ht="15" hidden="false" customHeight="true" outlineLevel="0" collapsed="false">
      <c r="B31" s="49" t="s">
        <v>69</v>
      </c>
      <c r="C31" s="50"/>
      <c r="D31" s="38"/>
      <c r="E31" s="38"/>
    </row>
    <row r="32" customFormat="false" ht="15" hidden="false" customHeight="true" outlineLevel="0" collapsed="false">
      <c r="B32" s="38" t="s">
        <v>36</v>
      </c>
      <c r="C32" s="41" t="n">
        <f aca="false">'Service Model'!I15+'Service Model'!I16</f>
        <v>127.71</v>
      </c>
      <c r="D32" s="38"/>
      <c r="E32" s="38"/>
    </row>
    <row r="33" customFormat="false" ht="15" hidden="false" customHeight="true" outlineLevel="0" collapsed="false">
      <c r="B33" s="38" t="s">
        <v>37</v>
      </c>
      <c r="C33" s="41" t="n">
        <f aca="false">'Service Model'!I18</f>
        <v>111.45</v>
      </c>
      <c r="D33" s="38"/>
      <c r="E33" s="38"/>
    </row>
    <row r="34" customFormat="false" ht="15" hidden="false" customHeight="true" outlineLevel="0" collapsed="false">
      <c r="B34" s="38" t="s">
        <v>38</v>
      </c>
      <c r="C34" s="41" t="n">
        <f aca="false">'Service Model'!I33</f>
        <v>64.23</v>
      </c>
      <c r="D34" s="38"/>
      <c r="E34" s="38"/>
    </row>
    <row r="35" customFormat="false" ht="15" hidden="false" customHeight="true" outlineLevel="0" collapsed="false">
      <c r="B35" s="38" t="s">
        <v>39</v>
      </c>
      <c r="C35" s="41" t="n">
        <f aca="false">'Service Model'!I35</f>
        <v>45.39</v>
      </c>
      <c r="D35" s="38"/>
      <c r="E35" s="38"/>
    </row>
    <row r="36" customFormat="false" ht="15" hidden="false" customHeight="true" outlineLevel="0" collapsed="false">
      <c r="B36" s="38" t="s">
        <v>40</v>
      </c>
      <c r="C36" s="41" t="n">
        <f aca="false">'Service Model'!I23+'Service Model'!I25</f>
        <v>23.3</v>
      </c>
      <c r="D36" s="38"/>
      <c r="E36" s="38"/>
    </row>
    <row r="37" customFormat="false" ht="15" hidden="false" customHeight="true" outlineLevel="0" collapsed="false">
      <c r="B37" s="49" t="s">
        <v>70</v>
      </c>
      <c r="C37" s="51" t="n">
        <f aca="false">'Service Model'!I40</f>
        <v>372.08</v>
      </c>
      <c r="D37" s="38"/>
      <c r="E37" s="38"/>
    </row>
    <row r="38" customFormat="false" ht="15" hidden="false" customHeight="true" outlineLevel="0" collapsed="false">
      <c r="B38" s="38"/>
      <c r="C38" s="38"/>
      <c r="D38" s="38"/>
      <c r="E38" s="38"/>
    </row>
    <row r="39" customFormat="false" ht="15" hidden="false" customHeight="true" outlineLevel="0" collapsed="false">
      <c r="B39" s="52" t="s">
        <v>71</v>
      </c>
      <c r="C39" s="53"/>
      <c r="D39" s="38"/>
      <c r="E39" s="38"/>
    </row>
    <row r="40" customFormat="false" ht="15" hidden="false" customHeight="true" outlineLevel="0" collapsed="false">
      <c r="B40" s="38" t="s">
        <v>72</v>
      </c>
      <c r="C40" s="41" t="n">
        <f aca="false">'Service Model'!J20</f>
        <v>52.01</v>
      </c>
      <c r="D40" s="38"/>
      <c r="E40" s="38"/>
    </row>
    <row r="41" customFormat="false" ht="15" hidden="false" customHeight="true" outlineLevel="0" collapsed="false">
      <c r="B41" s="38" t="s">
        <v>73</v>
      </c>
      <c r="C41" s="41" t="n">
        <f aca="false">'Service Model'!J29</f>
        <v>37.37</v>
      </c>
      <c r="D41" s="38"/>
      <c r="E41" s="38"/>
    </row>
    <row r="42" customFormat="false" ht="15" hidden="false" customHeight="true" outlineLevel="0" collapsed="false">
      <c r="B42" s="38" t="s">
        <v>45</v>
      </c>
      <c r="C42" s="41" t="n">
        <f aca="false">'Service Model'!J31</f>
        <v>20.67</v>
      </c>
      <c r="D42" s="38"/>
      <c r="E42" s="38"/>
    </row>
    <row r="43" customFormat="false" ht="15" hidden="false" customHeight="true" outlineLevel="0" collapsed="false">
      <c r="B43" s="38" t="s">
        <v>46</v>
      </c>
      <c r="C43" s="41" t="n">
        <f aca="false">'Service Model'!J23</f>
        <v>10.63</v>
      </c>
      <c r="D43" s="38"/>
      <c r="E43" s="38"/>
    </row>
    <row r="44" customFormat="false" ht="15" hidden="false" customHeight="true" outlineLevel="0" collapsed="false">
      <c r="B44" s="52" t="s">
        <v>74</v>
      </c>
      <c r="C44" s="54" t="n">
        <f aca="false">'Service Model'!J40</f>
        <v>120.68</v>
      </c>
      <c r="D44" s="38"/>
      <c r="E44" s="38"/>
    </row>
    <row r="45" customFormat="false" ht="15" hidden="false" customHeight="true" outlineLevel="0" collapsed="false">
      <c r="B45" s="38"/>
      <c r="C45" s="38"/>
      <c r="D45" s="38"/>
      <c r="E45" s="38"/>
    </row>
    <row r="46" customFormat="false" ht="15.75" hidden="false" customHeight="true" outlineLevel="0" collapsed="false">
      <c r="B46" s="37" t="s">
        <v>49</v>
      </c>
      <c r="C46" s="38"/>
      <c r="D46" s="38"/>
      <c r="E46" s="38"/>
    </row>
    <row r="47" customFormat="false" ht="15" hidden="false" customHeight="true" outlineLevel="0" collapsed="false">
      <c r="B47" s="55" t="s">
        <v>75</v>
      </c>
      <c r="C47" s="56" t="n">
        <v>2454.24</v>
      </c>
      <c r="D47" s="38"/>
      <c r="E47" s="38"/>
    </row>
    <row r="48" customFormat="false" ht="15" hidden="false" customHeight="true" outlineLevel="0" collapsed="false">
      <c r="B48" s="39" t="s">
        <v>76</v>
      </c>
      <c r="C48" s="42" t="n">
        <f aca="false">'Service Model'!F40</f>
        <v>561.93</v>
      </c>
      <c r="D48" s="38"/>
      <c r="E48" s="38"/>
    </row>
    <row r="49" customFormat="false" ht="15" hidden="false" customHeight="true" outlineLevel="0" collapsed="false">
      <c r="B49" s="38"/>
      <c r="C49" s="38"/>
      <c r="D49" s="38"/>
      <c r="E49" s="38"/>
    </row>
    <row r="50" customFormat="false" ht="15" hidden="false" customHeight="true" outlineLevel="0" collapsed="false">
      <c r="B50" s="55" t="s">
        <v>52</v>
      </c>
      <c r="C50" s="56" t="n">
        <f aca="false">2454.24-'Service Model'!F40</f>
        <v>1892.31</v>
      </c>
      <c r="D50" s="38"/>
      <c r="E50" s="38"/>
    </row>
    <row r="51" customFormat="false" ht="15" hidden="false" customHeight="true" outlineLevel="0" collapsed="false">
      <c r="B51" s="38"/>
      <c r="C51" s="38"/>
      <c r="D51" s="38"/>
      <c r="E51" s="38"/>
    </row>
    <row r="52" customFormat="false" ht="15" hidden="false" customHeight="true" outlineLevel="0" collapsed="false">
      <c r="B52" s="38" t="s">
        <v>77</v>
      </c>
      <c r="C52" s="38"/>
      <c r="D52" s="38"/>
      <c r="E52" s="38"/>
    </row>
    <row r="53" customFormat="false" ht="15" hidden="false" customHeight="true" outlineLevel="0" collapsed="false">
      <c r="B53" s="38" t="s">
        <v>78</v>
      </c>
      <c r="C53" s="41" t="n">
        <f aca="false">'Service Model'!G40</f>
        <v>1084.94</v>
      </c>
      <c r="D53" s="38"/>
      <c r="E53" s="38"/>
    </row>
    <row r="54" customFormat="false" ht="15" hidden="false" customHeight="true" outlineLevel="0" collapsed="false">
      <c r="B54" s="38" t="s">
        <v>79</v>
      </c>
      <c r="C54" s="41" t="n">
        <f aca="false">'Service Model'!H40</f>
        <v>155.03</v>
      </c>
      <c r="D54" s="38"/>
      <c r="E54" s="38"/>
    </row>
    <row r="55" customFormat="false" ht="15" hidden="false" customHeight="true" outlineLevel="0" collapsed="false">
      <c r="B55" s="38" t="s">
        <v>80</v>
      </c>
      <c r="C55" s="41" t="n">
        <f aca="false">'Service Model'!I40</f>
        <v>372.08</v>
      </c>
      <c r="D55" s="38"/>
      <c r="E55" s="38"/>
    </row>
    <row r="56" customFormat="false" ht="15" hidden="false" customHeight="true" outlineLevel="0" collapsed="false">
      <c r="B56" s="38" t="s">
        <v>81</v>
      </c>
      <c r="C56" s="41" t="n">
        <f aca="false">'Service Model'!J40</f>
        <v>120.68</v>
      </c>
      <c r="D56" s="38"/>
      <c r="E56" s="38"/>
    </row>
    <row r="57" customFormat="false" ht="15" hidden="false" customHeight="true" outlineLevel="0" collapsed="false">
      <c r="B57" s="38" t="s">
        <v>82</v>
      </c>
      <c r="C57" s="41" t="n">
        <f aca="false">'Service Model'!K40</f>
        <v>159.6</v>
      </c>
      <c r="D57" s="38"/>
      <c r="E57" s="38"/>
    </row>
    <row r="58" customFormat="false" ht="15" hidden="false" customHeight="true" outlineLevel="0" collapsed="false">
      <c r="B58" s="38"/>
      <c r="C58" s="38"/>
      <c r="D58" s="38"/>
      <c r="E58" s="38"/>
    </row>
    <row r="59" customFormat="false" ht="15" hidden="false" customHeight="true" outlineLevel="0" collapsed="false">
      <c r="B59" s="55" t="s">
        <v>83</v>
      </c>
      <c r="C59" s="56" t="n">
        <f aca="false">'Service Model'!F40+'Service Model'!G40+'Service Model'!H40+'Service Model'!I40+'Service Model'!J40+'Service Model'!K40</f>
        <v>2454.26</v>
      </c>
      <c r="D59" s="38"/>
      <c r="E59" s="38"/>
    </row>
    <row r="60" customFormat="false" ht="15" hidden="false" customHeight="true" outlineLevel="0" collapsed="false">
      <c r="B60" s="38" t="s">
        <v>84</v>
      </c>
      <c r="C60" s="41" t="n">
        <f aca="false">2454.24-('Service Model'!F40+'Service Model'!G40+'Service Model'!H40+'Service Model'!I40+'Service Model'!J40+'Service Model'!K40)</f>
        <v>-0.0199999999999818</v>
      </c>
      <c r="D60" s="38"/>
      <c r="E60" s="38"/>
    </row>
    <row r="61" customFormat="false" ht="15" hidden="false" customHeight="true" outlineLevel="0" collapsed="false">
      <c r="B61" s="38"/>
      <c r="C61" s="38"/>
      <c r="D61" s="38"/>
      <c r="E61" s="38"/>
    </row>
    <row r="62" customFormat="false" ht="15" hidden="false" customHeight="true" outlineLevel="0" collapsed="false">
      <c r="B62" s="57" t="s">
        <v>85</v>
      </c>
      <c r="C62" s="38"/>
      <c r="D62" s="38"/>
      <c r="E62" s="38"/>
    </row>
    <row r="63" customFormat="false" ht="60" hidden="false" customHeight="true" outlineLevel="0" collapsed="false">
      <c r="B63" s="58" t="s">
        <v>86</v>
      </c>
      <c r="C63" s="58"/>
      <c r="D63" s="58"/>
      <c r="E63" s="58"/>
    </row>
    <row r="64" customFormat="false" ht="60" hidden="false" customHeight="true" outlineLevel="0" collapsed="false">
      <c r="B64" s="59"/>
      <c r="C64" s="38"/>
      <c r="D64" s="38"/>
      <c r="E64" s="38"/>
    </row>
    <row r="65" customFormat="false" ht="15" hidden="false" customHeight="true" outlineLevel="0" collapsed="false">
      <c r="B65" s="38"/>
      <c r="C65" s="38"/>
      <c r="D65" s="38"/>
      <c r="E65" s="38"/>
    </row>
    <row r="66" customFormat="false" ht="15" hidden="false" customHeight="true" outlineLevel="0" collapsed="false">
      <c r="B66" s="38"/>
      <c r="C66" s="38"/>
      <c r="D66" s="38"/>
      <c r="E66" s="38"/>
    </row>
    <row r="67" customFormat="false" ht="15" hidden="false" customHeight="true" outlineLevel="0" collapsed="false">
      <c r="B67" s="38"/>
      <c r="C67" s="38"/>
      <c r="D67" s="38"/>
      <c r="E67" s="38"/>
    </row>
    <row r="68" customFormat="false" ht="15" hidden="false" customHeight="true" outlineLevel="0" collapsed="false">
      <c r="B68" s="38"/>
      <c r="C68" s="38"/>
      <c r="D68" s="38"/>
      <c r="E68" s="38"/>
    </row>
    <row r="69" customFormat="false" ht="15" hidden="false" customHeight="true" outlineLevel="0" collapsed="false">
      <c r="B69" s="38"/>
      <c r="C69" s="38"/>
      <c r="D69" s="38"/>
      <c r="E69" s="38"/>
    </row>
    <row r="70" customFormat="false" ht="15" hidden="false" customHeight="true" outlineLevel="0" collapsed="false">
      <c r="B70" s="38"/>
      <c r="C70" s="38"/>
      <c r="D70" s="38"/>
      <c r="E70" s="38"/>
    </row>
    <row r="71" customFormat="false" ht="15" hidden="false" customHeight="true" outlineLevel="0" collapsed="false">
      <c r="B71" s="38"/>
      <c r="C71" s="38"/>
      <c r="D71" s="38"/>
      <c r="E71" s="38"/>
    </row>
    <row r="72" customFormat="false" ht="15" hidden="false" customHeight="true" outlineLevel="0" collapsed="false">
      <c r="B72" s="38"/>
      <c r="C72" s="38"/>
      <c r="D72" s="38"/>
      <c r="E72" s="38"/>
    </row>
    <row r="73" customFormat="false" ht="15" hidden="false" customHeight="true" outlineLevel="0" collapsed="false">
      <c r="B73" s="38"/>
      <c r="C73" s="38"/>
      <c r="D73" s="38"/>
      <c r="E73" s="38"/>
    </row>
    <row r="74" customFormat="false" ht="15" hidden="false" customHeight="true" outlineLevel="0" collapsed="false">
      <c r="B74" s="38"/>
      <c r="C74" s="38"/>
      <c r="D74" s="38"/>
      <c r="E74" s="38"/>
    </row>
    <row r="75" customFormat="false" ht="15" hidden="false" customHeight="true" outlineLevel="0" collapsed="false">
      <c r="B75" s="38"/>
      <c r="C75" s="38"/>
      <c r="D75" s="38"/>
      <c r="E75" s="38"/>
    </row>
    <row r="76" customFormat="false" ht="15" hidden="false" customHeight="true" outlineLevel="0" collapsed="false">
      <c r="B76" s="38"/>
      <c r="C76" s="38"/>
      <c r="D76" s="38"/>
      <c r="E76" s="38"/>
    </row>
    <row r="77" customFormat="false" ht="15" hidden="false" customHeight="true" outlineLevel="0" collapsed="false">
      <c r="B77" s="38"/>
      <c r="C77" s="38"/>
      <c r="D77" s="38"/>
      <c r="E77" s="38"/>
    </row>
    <row r="78" customFormat="false" ht="15" hidden="false" customHeight="true" outlineLevel="0" collapsed="false">
      <c r="B78" s="38"/>
      <c r="C78" s="38"/>
      <c r="D78" s="38"/>
      <c r="E78" s="38"/>
    </row>
    <row r="79" customFormat="false" ht="15" hidden="false" customHeight="true" outlineLevel="0" collapsed="false">
      <c r="B79" s="38"/>
      <c r="C79" s="38"/>
      <c r="D79" s="38"/>
      <c r="E79" s="38"/>
    </row>
  </sheetData>
  <mergeCells count="1">
    <mergeCell ref="B63:E6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34" width="3"/>
    <col collapsed="false" customWidth="true" hidden="false" outlineLevel="0" max="2" min="2" style="34" width="42"/>
    <col collapsed="false" customWidth="true" hidden="false" outlineLevel="0" max="4" min="3" style="34" width="16"/>
    <col collapsed="false" customWidth="true" hidden="false" outlineLevel="0" max="5" min="5" style="34" width="35"/>
    <col collapsed="false" customWidth="true" hidden="false" outlineLevel="0" max="11" min="6" style="34" width="18"/>
    <col collapsed="false" customWidth="true" hidden="false" outlineLevel="0" max="12" min="12" style="34" width="50"/>
  </cols>
  <sheetData>
    <row r="1" customFormat="false" ht="19.5" hidden="false" customHeight="true" outlineLevel="0" collapsed="false">
      <c r="B1" s="35" t="s">
        <v>87</v>
      </c>
    </row>
    <row r="2" customFormat="false" ht="15" hidden="false" customHeight="true" outlineLevel="0" collapsed="false">
      <c r="B2" s="36" t="s">
        <v>88</v>
      </c>
    </row>
    <row r="4" customFormat="false" ht="15" hidden="false" customHeight="true" outlineLevel="0" collapsed="false">
      <c r="A4" s="60"/>
      <c r="B4" s="60" t="s">
        <v>89</v>
      </c>
      <c r="C4" s="61" t="s">
        <v>90</v>
      </c>
      <c r="D4" s="61" t="s">
        <v>91</v>
      </c>
      <c r="E4" s="61" t="s">
        <v>92</v>
      </c>
      <c r="F4" s="62" t="s">
        <v>93</v>
      </c>
      <c r="G4" s="63" t="s">
        <v>94</v>
      </c>
      <c r="H4" s="64" t="s">
        <v>95</v>
      </c>
      <c r="I4" s="65" t="s">
        <v>96</v>
      </c>
      <c r="J4" s="66" t="s">
        <v>97</v>
      </c>
      <c r="K4" s="67" t="s">
        <v>98</v>
      </c>
      <c r="L4" s="61" t="s">
        <v>99</v>
      </c>
    </row>
    <row r="6" customFormat="false" ht="15" hidden="false" customHeight="true" outlineLevel="0" collapsed="false">
      <c r="B6" s="57" t="s">
        <v>100</v>
      </c>
    </row>
    <row r="7" customFormat="false" ht="15" hidden="false" customHeight="true" outlineLevel="0" collapsed="false">
      <c r="A7" s="68" t="n">
        <v>1</v>
      </c>
      <c r="B7" s="69" t="s">
        <v>101</v>
      </c>
      <c r="C7" s="69" t="s">
        <v>102</v>
      </c>
      <c r="D7" s="70" t="n">
        <v>285.15</v>
      </c>
      <c r="E7" s="69" t="s">
        <v>103</v>
      </c>
      <c r="F7" s="71" t="n">
        <v>285.15</v>
      </c>
      <c r="G7" s="72" t="n">
        <v>0</v>
      </c>
      <c r="H7" s="72" t="n">
        <v>0</v>
      </c>
      <c r="I7" s="72" t="n">
        <v>0</v>
      </c>
      <c r="J7" s="72" t="n">
        <v>0</v>
      </c>
      <c r="K7" s="72" t="n">
        <v>0</v>
      </c>
      <c r="L7" s="73" t="s">
        <v>104</v>
      </c>
    </row>
    <row r="8" customFormat="false" ht="23.25" hidden="false" customHeight="true" outlineLevel="0" collapsed="false">
      <c r="A8" s="68" t="n">
        <v>2</v>
      </c>
      <c r="B8" s="69" t="s">
        <v>105</v>
      </c>
      <c r="C8" s="69" t="s">
        <v>106</v>
      </c>
      <c r="D8" s="70" t="n">
        <v>99.81</v>
      </c>
      <c r="E8" s="69" t="s">
        <v>103</v>
      </c>
      <c r="F8" s="71" t="n">
        <v>99.81</v>
      </c>
      <c r="G8" s="72" t="n">
        <v>0</v>
      </c>
      <c r="H8" s="72" t="n">
        <v>0</v>
      </c>
      <c r="I8" s="72" t="n">
        <v>0</v>
      </c>
      <c r="J8" s="72" t="n">
        <v>0</v>
      </c>
      <c r="K8" s="72" t="n">
        <v>0</v>
      </c>
      <c r="L8" s="73" t="s">
        <v>107</v>
      </c>
    </row>
    <row r="9" customFormat="false" ht="23.25" hidden="false" customHeight="true" outlineLevel="0" collapsed="false">
      <c r="A9" s="68" t="n">
        <v>3</v>
      </c>
      <c r="B9" s="69" t="s">
        <v>108</v>
      </c>
      <c r="C9" s="69" t="s">
        <v>109</v>
      </c>
      <c r="D9" s="70" t="n">
        <v>0</v>
      </c>
      <c r="E9" s="69" t="s">
        <v>110</v>
      </c>
      <c r="F9" s="72" t="n">
        <v>0</v>
      </c>
      <c r="G9" s="72" t="n">
        <v>0</v>
      </c>
      <c r="H9" s="72" t="n">
        <v>0</v>
      </c>
      <c r="I9" s="72" t="n">
        <v>0</v>
      </c>
      <c r="J9" s="72" t="n">
        <v>0</v>
      </c>
      <c r="K9" s="72" t="n">
        <v>0</v>
      </c>
      <c r="L9" s="73" t="s">
        <v>111</v>
      </c>
    </row>
    <row r="11" customFormat="false" ht="15" hidden="false" customHeight="true" outlineLevel="0" collapsed="false">
      <c r="B11" s="57" t="s">
        <v>112</v>
      </c>
    </row>
    <row r="12" customFormat="false" ht="32.25" hidden="false" customHeight="true" outlineLevel="0" collapsed="false">
      <c r="A12" s="68" t="n">
        <v>4</v>
      </c>
      <c r="B12" s="69" t="s">
        <v>113</v>
      </c>
      <c r="C12" s="69" t="s">
        <v>114</v>
      </c>
      <c r="D12" s="70" t="n">
        <v>766.05</v>
      </c>
      <c r="E12" s="69" t="s">
        <v>115</v>
      </c>
      <c r="F12" s="72" t="n">
        <v>0</v>
      </c>
      <c r="G12" s="74" t="n">
        <v>766.05</v>
      </c>
      <c r="H12" s="72" t="n">
        <v>0</v>
      </c>
      <c r="I12" s="72" t="n">
        <v>0</v>
      </c>
      <c r="J12" s="72" t="n">
        <v>0</v>
      </c>
      <c r="K12" s="72" t="n">
        <v>0</v>
      </c>
      <c r="L12" s="73" t="s">
        <v>116</v>
      </c>
    </row>
    <row r="13" customFormat="false" ht="32.25" hidden="false" customHeight="true" outlineLevel="0" collapsed="false">
      <c r="A13" s="68" t="n">
        <v>5</v>
      </c>
      <c r="B13" s="69" t="s">
        <v>117</v>
      </c>
      <c r="C13" s="69" t="s">
        <v>114</v>
      </c>
      <c r="D13" s="70" t="n">
        <v>86.78</v>
      </c>
      <c r="E13" s="69" t="s">
        <v>118</v>
      </c>
      <c r="F13" s="72" t="n">
        <v>0</v>
      </c>
      <c r="G13" s="72" t="n">
        <v>0</v>
      </c>
      <c r="H13" s="75" t="n">
        <v>86.78</v>
      </c>
      <c r="I13" s="72" t="n">
        <v>0</v>
      </c>
      <c r="J13" s="72" t="n">
        <v>0</v>
      </c>
      <c r="K13" s="72" t="n">
        <v>0</v>
      </c>
      <c r="L13" s="73" t="s">
        <v>119</v>
      </c>
    </row>
    <row r="14" customFormat="false" ht="32.25" hidden="false" customHeight="true" outlineLevel="0" collapsed="false">
      <c r="A14" s="68" t="n">
        <v>6</v>
      </c>
      <c r="B14" s="69" t="s">
        <v>120</v>
      </c>
      <c r="C14" s="69" t="s">
        <v>114</v>
      </c>
      <c r="D14" s="70" t="n">
        <v>286.76</v>
      </c>
      <c r="E14" s="69" t="s">
        <v>115</v>
      </c>
      <c r="F14" s="72" t="n">
        <v>0</v>
      </c>
      <c r="G14" s="74" t="n">
        <v>286.76</v>
      </c>
      <c r="H14" s="72" t="n">
        <v>0</v>
      </c>
      <c r="I14" s="72" t="n">
        <v>0</v>
      </c>
      <c r="J14" s="72" t="n">
        <v>0</v>
      </c>
      <c r="K14" s="72" t="n">
        <v>0</v>
      </c>
      <c r="L14" s="73" t="s">
        <v>121</v>
      </c>
    </row>
    <row r="15" customFormat="false" ht="32.25" hidden="false" customHeight="true" outlineLevel="0" collapsed="false">
      <c r="A15" s="68" t="n">
        <v>7</v>
      </c>
      <c r="B15" s="69" t="s">
        <v>122</v>
      </c>
      <c r="C15" s="69" t="s">
        <v>114</v>
      </c>
      <c r="D15" s="70" t="n">
        <v>95.78</v>
      </c>
      <c r="E15" s="69" t="s">
        <v>123</v>
      </c>
      <c r="F15" s="72" t="n">
        <v>0</v>
      </c>
      <c r="G15" s="72" t="n">
        <v>0</v>
      </c>
      <c r="H15" s="72" t="n">
        <v>0</v>
      </c>
      <c r="I15" s="76" t="n">
        <v>95.78</v>
      </c>
      <c r="J15" s="72" t="n">
        <v>0</v>
      </c>
      <c r="K15" s="72" t="n">
        <v>0</v>
      </c>
      <c r="L15" s="73" t="s">
        <v>124</v>
      </c>
    </row>
    <row r="16" customFormat="false" ht="23.25" hidden="false" customHeight="true" outlineLevel="0" collapsed="false">
      <c r="A16" s="68" t="n">
        <v>8</v>
      </c>
      <c r="B16" s="69" t="s">
        <v>125</v>
      </c>
      <c r="C16" s="69" t="s">
        <v>114</v>
      </c>
      <c r="D16" s="70" t="n">
        <v>31.93</v>
      </c>
      <c r="E16" s="69" t="s">
        <v>126</v>
      </c>
      <c r="F16" s="72" t="n">
        <v>0</v>
      </c>
      <c r="G16" s="72" t="n">
        <v>0</v>
      </c>
      <c r="H16" s="72" t="n">
        <v>0</v>
      </c>
      <c r="I16" s="76" t="n">
        <v>31.93</v>
      </c>
      <c r="J16" s="72" t="n">
        <v>0</v>
      </c>
      <c r="K16" s="72" t="n">
        <v>0</v>
      </c>
      <c r="L16" s="73" t="s">
        <v>127</v>
      </c>
    </row>
    <row r="17" customFormat="false" ht="23.25" hidden="false" customHeight="true" outlineLevel="0" collapsed="false">
      <c r="A17" s="68" t="n">
        <v>9</v>
      </c>
      <c r="B17" s="69" t="s">
        <v>128</v>
      </c>
      <c r="C17" s="69" t="s">
        <v>114</v>
      </c>
      <c r="D17" s="70" t="n">
        <v>115.42</v>
      </c>
      <c r="E17" s="69" t="s">
        <v>129</v>
      </c>
      <c r="F17" s="72" t="n">
        <v>0</v>
      </c>
      <c r="G17" s="72" t="n">
        <v>0</v>
      </c>
      <c r="H17" s="72" t="n">
        <v>0</v>
      </c>
      <c r="I17" s="72" t="n">
        <v>0</v>
      </c>
      <c r="J17" s="72" t="n">
        <v>0</v>
      </c>
      <c r="K17" s="77" t="n">
        <v>115.42</v>
      </c>
      <c r="L17" s="73" t="s">
        <v>130</v>
      </c>
    </row>
    <row r="18" customFormat="false" ht="23.25" hidden="false" customHeight="true" outlineLevel="0" collapsed="false">
      <c r="A18" s="68" t="n">
        <v>10</v>
      </c>
      <c r="B18" s="69" t="s">
        <v>131</v>
      </c>
      <c r="C18" s="69" t="s">
        <v>114</v>
      </c>
      <c r="D18" s="70" t="n">
        <v>111.45</v>
      </c>
      <c r="E18" s="69" t="s">
        <v>132</v>
      </c>
      <c r="F18" s="72" t="n">
        <v>0</v>
      </c>
      <c r="G18" s="72" t="n">
        <v>0</v>
      </c>
      <c r="H18" s="72" t="n">
        <v>0</v>
      </c>
      <c r="I18" s="76" t="n">
        <v>111.45</v>
      </c>
      <c r="J18" s="72" t="n">
        <v>0</v>
      </c>
      <c r="K18" s="72" t="n">
        <v>0</v>
      </c>
      <c r="L18" s="73" t="s">
        <v>133</v>
      </c>
    </row>
    <row r="19" customFormat="false" ht="21.75" hidden="false" customHeight="true" outlineLevel="0" collapsed="false">
      <c r="A19" s="68" t="n">
        <v>11</v>
      </c>
      <c r="B19" s="69" t="s">
        <v>134</v>
      </c>
      <c r="C19" s="69" t="s">
        <v>114</v>
      </c>
      <c r="D19" s="70" t="n">
        <v>98.24</v>
      </c>
      <c r="E19" s="69" t="s">
        <v>103</v>
      </c>
      <c r="F19" s="71" t="n">
        <v>98.24</v>
      </c>
      <c r="G19" s="72" t="n">
        <v>0</v>
      </c>
      <c r="H19" s="72" t="n">
        <v>0</v>
      </c>
      <c r="I19" s="72" t="n">
        <v>0</v>
      </c>
      <c r="J19" s="72" t="n">
        <v>0</v>
      </c>
      <c r="K19" s="72" t="n">
        <v>0</v>
      </c>
      <c r="L19" s="73" t="s">
        <v>135</v>
      </c>
    </row>
    <row r="20" customFormat="false" ht="21.75" hidden="false" customHeight="true" outlineLevel="0" collapsed="false">
      <c r="A20" s="68" t="n">
        <v>12</v>
      </c>
      <c r="B20" s="69" t="s">
        <v>136</v>
      </c>
      <c r="C20" s="69" t="s">
        <v>114</v>
      </c>
      <c r="D20" s="70" t="n">
        <v>52.01</v>
      </c>
      <c r="E20" s="69" t="s">
        <v>137</v>
      </c>
      <c r="F20" s="72" t="n">
        <v>0</v>
      </c>
      <c r="G20" s="72" t="n">
        <v>0</v>
      </c>
      <c r="H20" s="72" t="n">
        <v>0</v>
      </c>
      <c r="I20" s="72" t="n">
        <v>0</v>
      </c>
      <c r="J20" s="78" t="n">
        <v>52.01</v>
      </c>
      <c r="K20" s="72" t="n">
        <v>0</v>
      </c>
      <c r="L20" s="73" t="s">
        <v>138</v>
      </c>
    </row>
    <row r="21" customFormat="false" ht="21.75" hidden="false" customHeight="true" outlineLevel="0" collapsed="false">
      <c r="A21" s="68" t="n">
        <v>13</v>
      </c>
      <c r="B21" s="69" t="s">
        <v>139</v>
      </c>
      <c r="C21" s="69" t="s">
        <v>114</v>
      </c>
      <c r="D21" s="70" t="n">
        <v>32.13</v>
      </c>
      <c r="E21" s="69" t="s">
        <v>115</v>
      </c>
      <c r="F21" s="72" t="n">
        <v>0</v>
      </c>
      <c r="G21" s="74" t="n">
        <v>32.13</v>
      </c>
      <c r="H21" s="72" t="n">
        <v>0</v>
      </c>
      <c r="I21" s="72" t="n">
        <v>0</v>
      </c>
      <c r="J21" s="72" t="n">
        <v>0</v>
      </c>
      <c r="K21" s="72" t="n">
        <v>0</v>
      </c>
      <c r="L21" s="73" t="s">
        <v>140</v>
      </c>
    </row>
    <row r="22" customFormat="false" ht="23.25" hidden="false" customHeight="true" outlineLevel="0" collapsed="false">
      <c r="A22" s="68" t="n">
        <v>14</v>
      </c>
      <c r="B22" s="69" t="s">
        <v>141</v>
      </c>
      <c r="C22" s="69" t="s">
        <v>114</v>
      </c>
      <c r="D22" s="70" t="n">
        <v>28.79</v>
      </c>
      <c r="E22" s="69" t="s">
        <v>142</v>
      </c>
      <c r="F22" s="72" t="n">
        <v>0</v>
      </c>
      <c r="G22" s="72" t="n">
        <v>0</v>
      </c>
      <c r="H22" s="72" t="n">
        <v>0</v>
      </c>
      <c r="I22" s="72" t="n">
        <v>0</v>
      </c>
      <c r="J22" s="72" t="n">
        <v>0</v>
      </c>
      <c r="K22" s="77" t="n">
        <v>28.79</v>
      </c>
      <c r="L22" s="73" t="s">
        <v>143</v>
      </c>
    </row>
    <row r="23" customFormat="false" ht="32.25" hidden="false" customHeight="true" outlineLevel="0" collapsed="false">
      <c r="A23" s="68" t="n">
        <v>15</v>
      </c>
      <c r="B23" s="69" t="s">
        <v>144</v>
      </c>
      <c r="C23" s="69" t="s">
        <v>114</v>
      </c>
      <c r="D23" s="70" t="n">
        <v>26.58</v>
      </c>
      <c r="E23" s="69" t="s">
        <v>145</v>
      </c>
      <c r="F23" s="72" t="n">
        <v>0</v>
      </c>
      <c r="G23" s="72" t="n">
        <v>0</v>
      </c>
      <c r="H23" s="72" t="n">
        <v>0</v>
      </c>
      <c r="I23" s="76" t="n">
        <v>15.95</v>
      </c>
      <c r="J23" s="78" t="n">
        <v>10.63</v>
      </c>
      <c r="K23" s="72" t="n">
        <v>0</v>
      </c>
      <c r="L23" s="73" t="s">
        <v>146</v>
      </c>
    </row>
    <row r="24" customFormat="false" ht="32.25" hidden="false" customHeight="true" outlineLevel="0" collapsed="false">
      <c r="A24" s="68" t="n">
        <v>16</v>
      </c>
      <c r="B24" s="69" t="s">
        <v>147</v>
      </c>
      <c r="C24" s="69" t="s">
        <v>114</v>
      </c>
      <c r="D24" s="70" t="n">
        <v>19.34</v>
      </c>
      <c r="E24" s="69" t="s">
        <v>148</v>
      </c>
      <c r="F24" s="71" t="n">
        <v>4.84</v>
      </c>
      <c r="G24" s="72" t="n">
        <v>0</v>
      </c>
      <c r="H24" s="75" t="n">
        <v>14.5</v>
      </c>
      <c r="I24" s="72" t="n">
        <v>0</v>
      </c>
      <c r="J24" s="72" t="n">
        <v>0</v>
      </c>
      <c r="K24" s="72" t="n">
        <v>0</v>
      </c>
      <c r="L24" s="73" t="s">
        <v>149</v>
      </c>
    </row>
    <row r="25" customFormat="false" ht="23.25" hidden="false" customHeight="true" outlineLevel="0" collapsed="false">
      <c r="A25" s="68" t="n">
        <v>17</v>
      </c>
      <c r="B25" s="69" t="s">
        <v>150</v>
      </c>
      <c r="C25" s="69" t="s">
        <v>114</v>
      </c>
      <c r="D25" s="70" t="n">
        <v>7.35</v>
      </c>
      <c r="E25" s="69" t="s">
        <v>151</v>
      </c>
      <c r="F25" s="72" t="n">
        <v>0</v>
      </c>
      <c r="G25" s="72" t="n">
        <v>0</v>
      </c>
      <c r="H25" s="72" t="n">
        <v>0</v>
      </c>
      <c r="I25" s="76" t="n">
        <v>7.35</v>
      </c>
      <c r="J25" s="72" t="n">
        <v>0</v>
      </c>
      <c r="K25" s="72" t="n">
        <v>0</v>
      </c>
      <c r="L25" s="73" t="s">
        <v>152</v>
      </c>
    </row>
    <row r="27" customFormat="false" ht="15" hidden="false" customHeight="true" outlineLevel="0" collapsed="false">
      <c r="B27" s="57" t="s">
        <v>153</v>
      </c>
    </row>
    <row r="28" customFormat="false" ht="23.25" hidden="false" customHeight="true" outlineLevel="0" collapsed="false">
      <c r="A28" s="68" t="n">
        <v>18</v>
      </c>
      <c r="B28" s="69" t="s">
        <v>154</v>
      </c>
      <c r="C28" s="69" t="s">
        <v>155</v>
      </c>
      <c r="D28" s="70" t="n">
        <v>-17.78</v>
      </c>
      <c r="E28" s="69" t="s">
        <v>156</v>
      </c>
      <c r="F28" s="71" t="n">
        <v>-17.78</v>
      </c>
      <c r="G28" s="72" t="n">
        <v>0</v>
      </c>
      <c r="H28" s="72" t="n">
        <v>0</v>
      </c>
      <c r="I28" s="72" t="n">
        <v>0</v>
      </c>
      <c r="J28" s="72" t="n">
        <v>0</v>
      </c>
      <c r="K28" s="72" t="n">
        <v>0</v>
      </c>
      <c r="L28" s="73" t="s">
        <v>157</v>
      </c>
    </row>
    <row r="29" customFormat="false" ht="32.25" hidden="false" customHeight="true" outlineLevel="0" collapsed="false">
      <c r="A29" s="68" t="n">
        <v>19</v>
      </c>
      <c r="B29" s="69" t="s">
        <v>158</v>
      </c>
      <c r="C29" s="69" t="s">
        <v>155</v>
      </c>
      <c r="D29" s="70" t="n">
        <v>37.37</v>
      </c>
      <c r="E29" s="69" t="s">
        <v>159</v>
      </c>
      <c r="F29" s="72" t="n">
        <v>0</v>
      </c>
      <c r="G29" s="72" t="n">
        <v>0</v>
      </c>
      <c r="H29" s="72" t="n">
        <v>0</v>
      </c>
      <c r="I29" s="72" t="n">
        <v>0</v>
      </c>
      <c r="J29" s="78" t="n">
        <v>37.37</v>
      </c>
      <c r="K29" s="72" t="n">
        <v>0</v>
      </c>
      <c r="L29" s="73" t="s">
        <v>160</v>
      </c>
    </row>
    <row r="30" customFormat="false" ht="32.25" hidden="false" customHeight="true" outlineLevel="0" collapsed="false">
      <c r="A30" s="68" t="n">
        <v>20</v>
      </c>
      <c r="B30" s="69" t="s">
        <v>161</v>
      </c>
      <c r="C30" s="69" t="s">
        <v>155</v>
      </c>
      <c r="D30" s="70" t="n">
        <v>71.66</v>
      </c>
      <c r="E30" s="69" t="s">
        <v>162</v>
      </c>
      <c r="F30" s="71" t="n">
        <v>17.92</v>
      </c>
      <c r="G30" s="72" t="n">
        <v>0</v>
      </c>
      <c r="H30" s="75" t="n">
        <v>53.75</v>
      </c>
      <c r="I30" s="72" t="n">
        <v>0</v>
      </c>
      <c r="J30" s="72" t="n">
        <v>0</v>
      </c>
      <c r="K30" s="72" t="n">
        <v>0</v>
      </c>
      <c r="L30" s="73" t="s">
        <v>163</v>
      </c>
    </row>
    <row r="31" customFormat="false" ht="32.25" hidden="false" customHeight="true" outlineLevel="0" collapsed="false">
      <c r="A31" s="68" t="n">
        <v>21</v>
      </c>
      <c r="B31" s="69" t="s">
        <v>164</v>
      </c>
      <c r="C31" s="69" t="s">
        <v>155</v>
      </c>
      <c r="D31" s="70" t="n">
        <v>51.68</v>
      </c>
      <c r="E31" s="69" t="s">
        <v>165</v>
      </c>
      <c r="F31" s="71" t="n">
        <v>31.01</v>
      </c>
      <c r="G31" s="72" t="n">
        <v>0</v>
      </c>
      <c r="H31" s="72" t="n">
        <v>0</v>
      </c>
      <c r="I31" s="72" t="n">
        <v>0</v>
      </c>
      <c r="J31" s="78" t="n">
        <v>20.67</v>
      </c>
      <c r="K31" s="72" t="n">
        <v>0</v>
      </c>
      <c r="L31" s="73" t="s">
        <v>166</v>
      </c>
    </row>
    <row r="32" customFormat="false" ht="15" hidden="false" customHeight="true" outlineLevel="0" collapsed="false">
      <c r="A32" s="68" t="n">
        <v>22</v>
      </c>
      <c r="B32" s="69" t="s">
        <v>167</v>
      </c>
      <c r="C32" s="69" t="s">
        <v>155</v>
      </c>
      <c r="D32" s="70" t="n">
        <v>37.61</v>
      </c>
      <c r="E32" s="69" t="s">
        <v>103</v>
      </c>
      <c r="F32" s="71" t="n">
        <v>37.61</v>
      </c>
      <c r="G32" s="72" t="n">
        <v>0</v>
      </c>
      <c r="H32" s="72" t="n">
        <v>0</v>
      </c>
      <c r="I32" s="72" t="n">
        <v>0</v>
      </c>
      <c r="J32" s="72" t="n">
        <v>0</v>
      </c>
      <c r="K32" s="72" t="n">
        <v>0</v>
      </c>
      <c r="L32" s="73" t="s">
        <v>168</v>
      </c>
    </row>
    <row r="33" customFormat="false" ht="32.25" hidden="false" customHeight="true" outlineLevel="0" collapsed="false">
      <c r="A33" s="68" t="n">
        <v>23</v>
      </c>
      <c r="B33" s="69" t="s">
        <v>169</v>
      </c>
      <c r="C33" s="69" t="s">
        <v>155</v>
      </c>
      <c r="D33" s="70" t="n">
        <v>64.23</v>
      </c>
      <c r="E33" s="69" t="s">
        <v>170</v>
      </c>
      <c r="F33" s="72" t="n">
        <v>0</v>
      </c>
      <c r="G33" s="72" t="n">
        <v>0</v>
      </c>
      <c r="H33" s="72" t="n">
        <v>0</v>
      </c>
      <c r="I33" s="76" t="n">
        <v>64.23</v>
      </c>
      <c r="J33" s="72" t="n">
        <v>0</v>
      </c>
      <c r="K33" s="72" t="n">
        <v>0</v>
      </c>
      <c r="L33" s="73" t="s">
        <v>171</v>
      </c>
    </row>
    <row r="34" customFormat="false" ht="32.25" hidden="false" customHeight="true" outlineLevel="0" collapsed="false">
      <c r="A34" s="68" t="n">
        <v>24</v>
      </c>
      <c r="B34" s="69" t="s">
        <v>172</v>
      </c>
      <c r="C34" s="69" t="s">
        <v>155</v>
      </c>
      <c r="D34" s="70" t="n">
        <v>20.52</v>
      </c>
      <c r="E34" s="69" t="s">
        <v>173</v>
      </c>
      <c r="F34" s="71" t="n">
        <v>5.13</v>
      </c>
      <c r="G34" s="72" t="n">
        <v>0</v>
      </c>
      <c r="H34" s="72" t="n">
        <v>0</v>
      </c>
      <c r="I34" s="72" t="n">
        <v>0</v>
      </c>
      <c r="J34" s="72" t="n">
        <v>0</v>
      </c>
      <c r="K34" s="77" t="n">
        <v>15.39</v>
      </c>
      <c r="L34" s="73" t="s">
        <v>174</v>
      </c>
    </row>
    <row r="35" customFormat="false" ht="23.25" hidden="false" customHeight="true" outlineLevel="0" collapsed="false">
      <c r="A35" s="68" t="n">
        <v>25</v>
      </c>
      <c r="B35" s="69" t="s">
        <v>175</v>
      </c>
      <c r="C35" s="69" t="s">
        <v>155</v>
      </c>
      <c r="D35" s="70" t="n">
        <v>45.39</v>
      </c>
      <c r="E35" s="69" t="s">
        <v>176</v>
      </c>
      <c r="F35" s="72" t="n">
        <v>0</v>
      </c>
      <c r="G35" s="72" t="n">
        <v>0</v>
      </c>
      <c r="H35" s="72" t="n">
        <v>0</v>
      </c>
      <c r="I35" s="76" t="n">
        <v>45.39</v>
      </c>
      <c r="J35" s="72" t="n">
        <v>0</v>
      </c>
      <c r="K35" s="72" t="n">
        <v>0</v>
      </c>
      <c r="L35" s="73" t="s">
        <v>177</v>
      </c>
    </row>
    <row r="37" customFormat="false" ht="15" hidden="false" customHeight="true" outlineLevel="0" collapsed="false">
      <c r="B37" s="57" t="s">
        <v>178</v>
      </c>
    </row>
    <row r="38" customFormat="false" ht="23.25" hidden="false" customHeight="true" outlineLevel="0" collapsed="false">
      <c r="A38" s="68" t="n">
        <v>26</v>
      </c>
      <c r="B38" s="69" t="s">
        <v>179</v>
      </c>
      <c r="C38" s="69" t="s">
        <v>180</v>
      </c>
      <c r="D38" s="70" t="n">
        <v>0</v>
      </c>
      <c r="E38" s="69" t="s">
        <v>181</v>
      </c>
      <c r="F38" s="72" t="n">
        <v>0</v>
      </c>
      <c r="G38" s="72" t="n">
        <v>0</v>
      </c>
      <c r="H38" s="72" t="n">
        <v>0</v>
      </c>
      <c r="I38" s="72" t="n">
        <v>0</v>
      </c>
      <c r="J38" s="72" t="n">
        <v>0</v>
      </c>
      <c r="K38" s="72" t="n">
        <v>0</v>
      </c>
      <c r="L38" s="73" t="s">
        <v>182</v>
      </c>
    </row>
    <row r="40" customFormat="false" ht="15" hidden="false" customHeight="true" outlineLevel="0" collapsed="false">
      <c r="B40" s="79" t="s">
        <v>183</v>
      </c>
      <c r="D40" s="80" t="n">
        <f aca="false">D7+D8+D9+D12+D13+D14+D15+D16+D17+D18+D19+D20+D21+D22+D23+D24+D25+D28+D29+D30+D31+D32+D33+D34+D35+D38</f>
        <v>2454.25</v>
      </c>
      <c r="F40" s="80" t="n">
        <f aca="false">F7+F8+F9+F12+F13+F14+F15+F16+F17+F18+F19+F20+F21+F22+F23+F24+F25+F28+F29+F30+F31+F32+F33+F34+F35+F38</f>
        <v>561.93</v>
      </c>
      <c r="G40" s="80" t="n">
        <f aca="false">G7+G8+G9+G12+G13+G14+G15+G16+G17+G18+G19+G20+G21+G22+G23+G24+G25+G28+G29+G30+G31+G32+G33+G34+G35+G38</f>
        <v>1084.94</v>
      </c>
      <c r="H40" s="80" t="n">
        <f aca="false">H7+H8+H9+H12+H13+H14+H15+H16+H17+H18+H19+H20+H21+H22+H23+H24+H25+H28+H29+H30+H31+H32+H33+H34+H35+H38</f>
        <v>155.03</v>
      </c>
      <c r="I40" s="80" t="n">
        <f aca="false">I7+I8+I9+I12+I13+I14+I15+I16+I17+I18+I19+I20+I21+I22+I23+I24+I25+I28+I29+I30+I31+I32+I33+I34+I35+I38</f>
        <v>372.08</v>
      </c>
      <c r="J40" s="80" t="n">
        <f aca="false">J7+J8+J9+J12+J13+J14+J15+J16+J17+J18+J19+J20+J21+J22+J23+J24+J25+J28+J29+J30+J31+J32+J33+J34+J35+J38</f>
        <v>120.68</v>
      </c>
      <c r="K40" s="80" t="n">
        <f aca="false">K7+K8+K9+K12+K13+K14+K15+K16+K17+K18+K19+K20+K21+K22+K23+K24+K25+K28+K29+K30+K31+K32+K33+K34+K35+K38</f>
        <v>159.6</v>
      </c>
    </row>
    <row r="42" customFormat="false" ht="15.75" hidden="false" customHeight="true" outlineLevel="0" collapsed="false">
      <c r="B42" s="37" t="s">
        <v>184</v>
      </c>
    </row>
    <row r="43" customFormat="false" ht="15" hidden="false" customHeight="true" outlineLevel="0" collapsed="false">
      <c r="B43" s="55" t="s">
        <v>185</v>
      </c>
      <c r="D43" s="56" t="n">
        <f aca="false">D40</f>
        <v>2454.25</v>
      </c>
    </row>
    <row r="44" customFormat="false" ht="15" hidden="false" customHeight="true" outlineLevel="0" collapsed="false">
      <c r="B44" s="38"/>
      <c r="D44" s="56"/>
    </row>
    <row r="45" customFormat="false" ht="15" hidden="false" customHeight="true" outlineLevel="0" collapsed="false">
      <c r="B45" s="39" t="s">
        <v>186</v>
      </c>
      <c r="C45" s="81"/>
      <c r="D45" s="42" t="n">
        <f aca="false">F40</f>
        <v>561.93</v>
      </c>
    </row>
    <row r="46" customFormat="false" ht="15" hidden="false" customHeight="true" outlineLevel="0" collapsed="false">
      <c r="B46" s="43" t="s">
        <v>187</v>
      </c>
      <c r="C46" s="82"/>
      <c r="D46" s="45" t="n">
        <f aca="false">G40</f>
        <v>1084.94</v>
      </c>
    </row>
    <row r="47" customFormat="false" ht="15" hidden="false" customHeight="true" outlineLevel="0" collapsed="false">
      <c r="B47" s="46" t="s">
        <v>188</v>
      </c>
      <c r="C47" s="83"/>
      <c r="D47" s="48" t="n">
        <f aca="false">H40</f>
        <v>155.03</v>
      </c>
    </row>
    <row r="48" customFormat="false" ht="15" hidden="false" customHeight="true" outlineLevel="0" collapsed="false">
      <c r="B48" s="49" t="s">
        <v>189</v>
      </c>
      <c r="C48" s="84"/>
      <c r="D48" s="51" t="n">
        <f aca="false">I40</f>
        <v>372.08</v>
      </c>
    </row>
    <row r="49" customFormat="false" ht="15" hidden="false" customHeight="true" outlineLevel="0" collapsed="false">
      <c r="B49" s="52" t="s">
        <v>190</v>
      </c>
      <c r="C49" s="85"/>
      <c r="D49" s="54" t="n">
        <f aca="false">J40</f>
        <v>120.68</v>
      </c>
    </row>
    <row r="50" customFormat="false" ht="15" hidden="false" customHeight="true" outlineLevel="0" collapsed="false">
      <c r="B50" s="86" t="s">
        <v>191</v>
      </c>
      <c r="C50" s="87"/>
      <c r="D50" s="88" t="n">
        <f aca="false">K40</f>
        <v>159.6</v>
      </c>
    </row>
    <row r="51" customFormat="false" ht="15" hidden="false" customHeight="true" outlineLevel="0" collapsed="false">
      <c r="B51" s="38"/>
      <c r="D51" s="56"/>
    </row>
    <row r="52" customFormat="false" ht="15" hidden="false" customHeight="true" outlineLevel="0" collapsed="false">
      <c r="B52" s="55" t="s">
        <v>192</v>
      </c>
      <c r="D52" s="56" t="n">
        <f aca="false">F40+G40+H40+I40+J40+K40</f>
        <v>2454.26</v>
      </c>
    </row>
    <row r="53" customFormat="false" ht="15" hidden="false" customHeight="true" outlineLevel="0" collapsed="false">
      <c r="B53" s="55" t="s">
        <v>193</v>
      </c>
      <c r="D53" s="56" t="n">
        <f aca="false">D40-(F40+G40+H40+I40+J40+K40)</f>
        <v>-0.0100000000002183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34" width="3"/>
    <col collapsed="false" customWidth="true" hidden="false" outlineLevel="0" max="2" min="2" style="34" width="45"/>
    <col collapsed="false" customWidth="true" hidden="false" outlineLevel="0" max="3" min="3" style="34" width="22"/>
    <col collapsed="false" customWidth="true" hidden="false" outlineLevel="0" max="4" min="4" style="34" width="12"/>
    <col collapsed="false" customWidth="true" hidden="false" outlineLevel="0" max="5" min="5" style="34" width="70"/>
    <col collapsed="false" customWidth="true" hidden="false" outlineLevel="0" max="6" min="6" style="34" width="15"/>
    <col collapsed="false" customWidth="true" hidden="false" outlineLevel="0" max="7" min="7" style="34" width="45"/>
  </cols>
  <sheetData>
    <row r="1" customFormat="false" ht="19.5" hidden="false" customHeight="true" outlineLevel="0" collapsed="false">
      <c r="B1" s="35" t="s">
        <v>194</v>
      </c>
    </row>
    <row r="3" customFormat="false" ht="15.75" hidden="false" customHeight="true" outlineLevel="0" collapsed="false">
      <c r="B3" s="37" t="s">
        <v>195</v>
      </c>
    </row>
    <row r="5" customFormat="false" ht="15" hidden="false" customHeight="true" outlineLevel="0" collapsed="false">
      <c r="B5" s="38" t="s">
        <v>196</v>
      </c>
      <c r="C5" s="89" t="s">
        <v>197</v>
      </c>
      <c r="D5" s="36"/>
      <c r="G5" s="36"/>
    </row>
    <row r="6" customFormat="false" ht="15" hidden="false" customHeight="true" outlineLevel="0" collapsed="false">
      <c r="B6" s="38" t="s">
        <v>198</v>
      </c>
      <c r="C6" s="89" t="n">
        <v>1</v>
      </c>
      <c r="D6" s="36"/>
      <c r="G6" s="36"/>
    </row>
    <row r="7" customFormat="false" ht="15" hidden="false" customHeight="true" outlineLevel="0" collapsed="false">
      <c r="B7" s="38" t="s">
        <v>199</v>
      </c>
      <c r="C7" s="90" t="n">
        <v>0</v>
      </c>
      <c r="D7" s="36" t="s">
        <v>200</v>
      </c>
      <c r="G7" s="36" t="s">
        <v>201</v>
      </c>
    </row>
    <row r="8" customFormat="false" ht="15" hidden="false" customHeight="true" outlineLevel="0" collapsed="false">
      <c r="B8" s="38" t="s">
        <v>202</v>
      </c>
      <c r="C8" s="90"/>
      <c r="D8" s="36" t="s">
        <v>203</v>
      </c>
      <c r="G8" s="36" t="s">
        <v>204</v>
      </c>
    </row>
    <row r="9" customFormat="false" ht="15" hidden="false" customHeight="true" outlineLevel="0" collapsed="false">
      <c r="B9" s="38" t="s">
        <v>205</v>
      </c>
      <c r="C9" s="91"/>
      <c r="D9" s="36" t="s">
        <v>206</v>
      </c>
      <c r="G9" s="36" t="s">
        <v>207</v>
      </c>
    </row>
    <row r="10" customFormat="false" ht="15" hidden="false" customHeight="true" outlineLevel="0" collapsed="false">
      <c r="B10" s="38" t="s">
        <v>208</v>
      </c>
      <c r="C10" s="92" t="n">
        <f aca="false">IF(AND(C8&lt;&gt;"",C9&lt;&gt;""),C8*1000000*C9/592148.73,0)</f>
        <v>0</v>
      </c>
      <c r="D10" s="36" t="s">
        <v>200</v>
      </c>
      <c r="G10" s="36" t="s">
        <v>209</v>
      </c>
    </row>
    <row r="12" customFormat="false" ht="15.75" hidden="false" customHeight="true" outlineLevel="0" collapsed="false">
      <c r="B12" s="37" t="s">
        <v>210</v>
      </c>
    </row>
    <row r="13" customFormat="false" ht="15" hidden="false" customHeight="true" outlineLevel="0" collapsed="false">
      <c r="A13" s="60"/>
      <c r="B13" s="60" t="s">
        <v>211</v>
      </c>
      <c r="C13" s="61" t="s">
        <v>212</v>
      </c>
      <c r="D13" s="61" t="s">
        <v>213</v>
      </c>
      <c r="E13" s="61" t="s">
        <v>214</v>
      </c>
      <c r="F13" s="61" t="s">
        <v>215</v>
      </c>
      <c r="G13" s="61" t="s">
        <v>216</v>
      </c>
    </row>
    <row r="14" customFormat="false" ht="15" hidden="false" customHeight="true" outlineLevel="0" collapsed="false">
      <c r="B14" s="93" t="s">
        <v>217</v>
      </c>
      <c r="C14" s="94" t="n">
        <v>592148.73</v>
      </c>
      <c r="D14" s="95" t="s">
        <v>218</v>
      </c>
      <c r="E14" s="96" t="s">
        <v>219</v>
      </c>
      <c r="F14" s="93" t="s">
        <v>220</v>
      </c>
      <c r="G14" s="95"/>
    </row>
    <row r="15" customFormat="false" ht="15" hidden="false" customHeight="true" outlineLevel="0" collapsed="false">
      <c r="B15" s="93" t="s">
        <v>221</v>
      </c>
      <c r="C15" s="94" t="n">
        <v>1758.6</v>
      </c>
      <c r="D15" s="95" t="s">
        <v>200</v>
      </c>
      <c r="E15" s="96" t="s">
        <v>219</v>
      </c>
      <c r="F15" s="93" t="s">
        <v>220</v>
      </c>
      <c r="G15" s="95"/>
    </row>
    <row r="16" customFormat="false" ht="15" hidden="false" customHeight="true" outlineLevel="0" collapsed="false">
      <c r="B16" s="93" t="s">
        <v>222</v>
      </c>
      <c r="C16" s="94" t="n">
        <v>285.15</v>
      </c>
      <c r="D16" s="95" t="s">
        <v>200</v>
      </c>
      <c r="E16" s="96" t="s">
        <v>223</v>
      </c>
      <c r="F16" s="93" t="s">
        <v>220</v>
      </c>
      <c r="G16" s="95"/>
    </row>
    <row r="17" customFormat="false" ht="15" hidden="false" customHeight="true" outlineLevel="0" collapsed="false">
      <c r="B17" s="93" t="s">
        <v>224</v>
      </c>
      <c r="C17" s="94" t="n">
        <v>99.81</v>
      </c>
      <c r="D17" s="95" t="s">
        <v>200</v>
      </c>
      <c r="E17" s="96" t="s">
        <v>225</v>
      </c>
      <c r="F17" s="93" t="s">
        <v>220</v>
      </c>
      <c r="G17" s="95"/>
    </row>
    <row r="18" customFormat="false" ht="15" hidden="false" customHeight="true" outlineLevel="0" collapsed="false">
      <c r="B18" s="93" t="s">
        <v>226</v>
      </c>
      <c r="C18" s="94" t="n">
        <v>310.68</v>
      </c>
      <c r="D18" s="95" t="s">
        <v>200</v>
      </c>
      <c r="E18" s="96" t="s">
        <v>227</v>
      </c>
      <c r="F18" s="93" t="s">
        <v>220</v>
      </c>
      <c r="G18" s="95" t="s">
        <v>228</v>
      </c>
    </row>
    <row r="19" customFormat="false" ht="15" hidden="false" customHeight="true" outlineLevel="0" collapsed="false">
      <c r="B19" s="93" t="s">
        <v>229</v>
      </c>
      <c r="C19" s="94" t="n">
        <v>2454.24</v>
      </c>
      <c r="D19" s="95" t="s">
        <v>200</v>
      </c>
      <c r="E19" s="96" t="s">
        <v>227</v>
      </c>
      <c r="F19" s="93" t="s">
        <v>220</v>
      </c>
      <c r="G19" s="9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2" style="34" width="25"/>
    <col collapsed="false" customWidth="true" hidden="false" outlineLevel="0" max="3" min="3" style="34" width="80"/>
    <col collapsed="false" customWidth="true" hidden="false" outlineLevel="0" max="4" min="4" style="34" width="50"/>
  </cols>
  <sheetData>
    <row r="1" customFormat="false" ht="19.5" hidden="false" customHeight="true" outlineLevel="0" collapsed="false">
      <c r="B1" s="35" t="s">
        <v>230</v>
      </c>
    </row>
    <row r="3" customFormat="false" ht="15" hidden="false" customHeight="true" outlineLevel="0" collapsed="false">
      <c r="B3" s="97" t="s">
        <v>231</v>
      </c>
      <c r="C3" s="81"/>
    </row>
    <row r="4" customFormat="false" ht="45" hidden="false" customHeight="true" outlineLevel="0" collapsed="false">
      <c r="B4" s="55" t="s">
        <v>232</v>
      </c>
      <c r="C4" s="59" t="s">
        <v>233</v>
      </c>
    </row>
    <row r="5" customFormat="false" ht="39.75" hidden="false" customHeight="true" outlineLevel="0" collapsed="false">
      <c r="B5" s="55" t="s">
        <v>234</v>
      </c>
      <c r="C5" s="59" t="s">
        <v>235</v>
      </c>
    </row>
    <row r="7" customFormat="false" ht="15" hidden="false" customHeight="true" outlineLevel="0" collapsed="false">
      <c r="B7" s="98" t="s">
        <v>187</v>
      </c>
      <c r="C7" s="82"/>
    </row>
    <row r="8" customFormat="false" ht="45" hidden="false" customHeight="true" outlineLevel="0" collapsed="false">
      <c r="B8" s="55" t="s">
        <v>232</v>
      </c>
      <c r="C8" s="59" t="s">
        <v>236</v>
      </c>
    </row>
    <row r="9" customFormat="false" ht="39.75" hidden="false" customHeight="true" outlineLevel="0" collapsed="false">
      <c r="B9" s="55" t="s">
        <v>234</v>
      </c>
      <c r="C9" s="59" t="s">
        <v>237</v>
      </c>
    </row>
    <row r="11" customFormat="false" ht="15" hidden="false" customHeight="true" outlineLevel="0" collapsed="false">
      <c r="B11" s="99" t="s">
        <v>238</v>
      </c>
      <c r="C11" s="83"/>
    </row>
    <row r="12" customFormat="false" ht="45" hidden="false" customHeight="true" outlineLevel="0" collapsed="false">
      <c r="B12" s="55" t="s">
        <v>232</v>
      </c>
      <c r="C12" s="59" t="s">
        <v>239</v>
      </c>
    </row>
    <row r="13" customFormat="false" ht="39.75" hidden="false" customHeight="true" outlineLevel="0" collapsed="false">
      <c r="B13" s="55" t="s">
        <v>234</v>
      </c>
      <c r="C13" s="59" t="s">
        <v>240</v>
      </c>
    </row>
    <row r="15" customFormat="false" ht="15" hidden="false" customHeight="true" outlineLevel="0" collapsed="false">
      <c r="B15" s="100" t="s">
        <v>241</v>
      </c>
      <c r="C15" s="84"/>
    </row>
    <row r="16" customFormat="false" ht="45" hidden="false" customHeight="true" outlineLevel="0" collapsed="false">
      <c r="B16" s="55" t="s">
        <v>232</v>
      </c>
      <c r="C16" s="59" t="s">
        <v>242</v>
      </c>
    </row>
    <row r="17" customFormat="false" ht="39.75" hidden="false" customHeight="true" outlineLevel="0" collapsed="false">
      <c r="B17" s="55" t="s">
        <v>234</v>
      </c>
      <c r="C17" s="59" t="s">
        <v>243</v>
      </c>
    </row>
    <row r="19" customFormat="false" ht="15" hidden="false" customHeight="true" outlineLevel="0" collapsed="false">
      <c r="B19" s="101" t="s">
        <v>244</v>
      </c>
      <c r="C19" s="85"/>
    </row>
    <row r="20" customFormat="false" ht="45" hidden="false" customHeight="true" outlineLevel="0" collapsed="false">
      <c r="B20" s="55" t="s">
        <v>232</v>
      </c>
      <c r="C20" s="59" t="s">
        <v>245</v>
      </c>
    </row>
    <row r="21" customFormat="false" ht="39.75" hidden="false" customHeight="true" outlineLevel="0" collapsed="false">
      <c r="B21" s="55" t="s">
        <v>234</v>
      </c>
      <c r="C21" s="59" t="s">
        <v>246</v>
      </c>
    </row>
    <row r="23" customFormat="false" ht="15" hidden="false" customHeight="true" outlineLevel="0" collapsed="false">
      <c r="B23" s="102" t="s">
        <v>247</v>
      </c>
      <c r="C23" s="87"/>
    </row>
    <row r="24" customFormat="false" ht="45" hidden="false" customHeight="true" outlineLevel="0" collapsed="false">
      <c r="B24" s="55" t="s">
        <v>232</v>
      </c>
      <c r="C24" s="59" t="s">
        <v>248</v>
      </c>
    </row>
    <row r="25" customFormat="false" ht="39.75" hidden="false" customHeight="true" outlineLevel="0" collapsed="false">
      <c r="B25" s="55" t="s">
        <v>234</v>
      </c>
      <c r="C25" s="59" t="s">
        <v>249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2" style="34" width="30"/>
    <col collapsed="false" customWidth="true" hidden="false" outlineLevel="0" max="3" min="3" style="34" width="40"/>
    <col collapsed="false" customWidth="true" hidden="false" outlineLevel="0" max="4" min="4" style="34" width="70"/>
    <col collapsed="false" customWidth="true" hidden="false" outlineLevel="0" max="5" min="5" style="34" width="40"/>
  </cols>
  <sheetData>
    <row r="1" customFormat="false" ht="19.5" hidden="false" customHeight="true" outlineLevel="0" collapsed="false">
      <c r="B1" s="35" t="s">
        <v>250</v>
      </c>
    </row>
    <row r="3" customFormat="false" ht="15" hidden="false" customHeight="true" outlineLevel="0" collapsed="false">
      <c r="A3" s="60"/>
      <c r="B3" s="60" t="s">
        <v>214</v>
      </c>
      <c r="C3" s="61" t="s">
        <v>251</v>
      </c>
      <c r="D3" s="61" t="s">
        <v>252</v>
      </c>
      <c r="E3" s="61" t="s">
        <v>216</v>
      </c>
    </row>
    <row r="4" customFormat="false" ht="15" hidden="false" customHeight="true" outlineLevel="0" collapsed="false">
      <c r="B4" s="93" t="s">
        <v>253</v>
      </c>
      <c r="C4" s="93" t="s">
        <v>254</v>
      </c>
      <c r="D4" s="96" t="s">
        <v>255</v>
      </c>
      <c r="E4" s="95" t="s">
        <v>256</v>
      </c>
    </row>
    <row r="5" customFormat="false" ht="15" hidden="false" customHeight="true" outlineLevel="0" collapsed="false">
      <c r="B5" s="93" t="s">
        <v>257</v>
      </c>
      <c r="C5" s="93" t="s">
        <v>258</v>
      </c>
      <c r="D5" s="96" t="s">
        <v>259</v>
      </c>
      <c r="E5" s="95" t="s">
        <v>256</v>
      </c>
    </row>
    <row r="6" customFormat="false" ht="15" hidden="false" customHeight="true" outlineLevel="0" collapsed="false">
      <c r="B6" s="93" t="s">
        <v>102</v>
      </c>
      <c r="C6" s="93" t="s">
        <v>260</v>
      </c>
      <c r="D6" s="96" t="s">
        <v>261</v>
      </c>
      <c r="E6" s="95" t="s">
        <v>256</v>
      </c>
    </row>
    <row r="7" customFormat="false" ht="15" hidden="false" customHeight="true" outlineLevel="0" collapsed="false">
      <c r="B7" s="93" t="s">
        <v>262</v>
      </c>
      <c r="C7" s="93" t="s">
        <v>263</v>
      </c>
      <c r="D7" s="96" t="s">
        <v>264</v>
      </c>
      <c r="E7" s="95" t="s">
        <v>256</v>
      </c>
    </row>
    <row r="8" customFormat="false" ht="15" hidden="false" customHeight="true" outlineLevel="0" collapsed="false">
      <c r="B8" s="93" t="s">
        <v>265</v>
      </c>
      <c r="C8" s="93" t="s">
        <v>266</v>
      </c>
      <c r="D8" s="96" t="s">
        <v>267</v>
      </c>
      <c r="E8" s="95" t="s">
        <v>268</v>
      </c>
    </row>
    <row r="9" customFormat="false" ht="15" hidden="false" customHeight="true" outlineLevel="0" collapsed="false">
      <c r="B9" s="93" t="s">
        <v>269</v>
      </c>
      <c r="C9" s="93" t="s">
        <v>270</v>
      </c>
      <c r="D9" s="96" t="s">
        <v>271</v>
      </c>
      <c r="E9" s="95" t="s">
        <v>272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2" style="34" width="35"/>
    <col collapsed="false" customWidth="true" hidden="false" outlineLevel="0" max="5" min="3" style="34" width="50"/>
    <col collapsed="false" customWidth="true" hidden="false" outlineLevel="0" max="6" min="6" style="34" width="15"/>
    <col collapsed="false" customWidth="true" hidden="false" outlineLevel="0" max="7" min="7" style="34" width="12"/>
  </cols>
  <sheetData>
    <row r="1" customFormat="false" ht="19.5" hidden="false" customHeight="true" outlineLevel="0" collapsed="false">
      <c r="B1" s="35" t="s">
        <v>273</v>
      </c>
    </row>
    <row r="3" customFormat="false" ht="15" hidden="false" customHeight="true" outlineLevel="0" collapsed="false">
      <c r="A3" s="60"/>
      <c r="B3" s="60" t="s">
        <v>274</v>
      </c>
      <c r="C3" s="61" t="s">
        <v>275</v>
      </c>
      <c r="D3" s="61" t="s">
        <v>276</v>
      </c>
      <c r="E3" s="61" t="s">
        <v>277</v>
      </c>
      <c r="F3" s="61" t="s">
        <v>215</v>
      </c>
      <c r="G3" s="61" t="s">
        <v>278</v>
      </c>
    </row>
    <row r="4" customFormat="false" ht="49.5" hidden="false" customHeight="true" outlineLevel="0" collapsed="false">
      <c r="B4" s="93" t="s">
        <v>279</v>
      </c>
      <c r="C4" s="93" t="s">
        <v>280</v>
      </c>
      <c r="D4" s="73" t="s">
        <v>281</v>
      </c>
      <c r="E4" s="103" t="s">
        <v>282</v>
      </c>
      <c r="F4" s="93" t="s">
        <v>283</v>
      </c>
      <c r="G4" s="93" t="s">
        <v>284</v>
      </c>
    </row>
    <row r="5" customFormat="false" ht="49.5" hidden="false" customHeight="true" outlineLevel="0" collapsed="false">
      <c r="B5" s="93" t="s">
        <v>139</v>
      </c>
      <c r="C5" s="93" t="s">
        <v>285</v>
      </c>
      <c r="D5" s="73" t="s">
        <v>286</v>
      </c>
      <c r="E5" s="103" t="s">
        <v>287</v>
      </c>
      <c r="F5" s="93" t="s">
        <v>288</v>
      </c>
      <c r="G5" s="93" t="s">
        <v>289</v>
      </c>
    </row>
    <row r="6" customFormat="false" ht="49.5" hidden="false" customHeight="true" outlineLevel="0" collapsed="false">
      <c r="B6" s="93" t="s">
        <v>290</v>
      </c>
      <c r="C6" s="93" t="s">
        <v>291</v>
      </c>
      <c r="D6" s="73" t="s">
        <v>292</v>
      </c>
      <c r="E6" s="103" t="s">
        <v>293</v>
      </c>
      <c r="F6" s="93" t="s">
        <v>283</v>
      </c>
      <c r="G6" s="93" t="s">
        <v>284</v>
      </c>
    </row>
    <row r="7" customFormat="false" ht="49.5" hidden="false" customHeight="true" outlineLevel="0" collapsed="false">
      <c r="B7" s="93" t="s">
        <v>294</v>
      </c>
      <c r="C7" s="93" t="s">
        <v>295</v>
      </c>
      <c r="D7" s="73" t="s">
        <v>296</v>
      </c>
      <c r="E7" s="103" t="s">
        <v>297</v>
      </c>
      <c r="F7" s="93" t="s">
        <v>283</v>
      </c>
      <c r="G7" s="93" t="s">
        <v>289</v>
      </c>
    </row>
    <row r="8" customFormat="false" ht="49.5" hidden="false" customHeight="true" outlineLevel="0" collapsed="false">
      <c r="B8" s="93" t="s">
        <v>298</v>
      </c>
      <c r="C8" s="93" t="s">
        <v>299</v>
      </c>
      <c r="D8" s="73" t="s">
        <v>300</v>
      </c>
      <c r="E8" s="103" t="s">
        <v>301</v>
      </c>
      <c r="F8" s="93" t="s">
        <v>283</v>
      </c>
      <c r="G8" s="93" t="s">
        <v>284</v>
      </c>
    </row>
    <row r="9" customFormat="false" ht="49.5" hidden="false" customHeight="true" outlineLevel="0" collapsed="false">
      <c r="B9" s="93" t="s">
        <v>161</v>
      </c>
      <c r="C9" s="93" t="s">
        <v>302</v>
      </c>
      <c r="D9" s="73" t="s">
        <v>303</v>
      </c>
      <c r="E9" s="103" t="s">
        <v>304</v>
      </c>
      <c r="F9" s="93" t="s">
        <v>283</v>
      </c>
      <c r="G9" s="93" t="s">
        <v>284</v>
      </c>
    </row>
    <row r="10" customFormat="false" ht="49.5" hidden="false" customHeight="true" outlineLevel="0" collapsed="false">
      <c r="B10" s="93" t="s">
        <v>164</v>
      </c>
      <c r="C10" s="93" t="s">
        <v>305</v>
      </c>
      <c r="D10" s="73" t="s">
        <v>306</v>
      </c>
      <c r="E10" s="103" t="s">
        <v>307</v>
      </c>
      <c r="F10" s="93" t="s">
        <v>283</v>
      </c>
      <c r="G10" s="93" t="s">
        <v>289</v>
      </c>
    </row>
    <row r="11" customFormat="false" ht="49.5" hidden="false" customHeight="true" outlineLevel="0" collapsed="false">
      <c r="B11" s="93" t="s">
        <v>172</v>
      </c>
      <c r="C11" s="93" t="s">
        <v>308</v>
      </c>
      <c r="D11" s="73" t="s">
        <v>309</v>
      </c>
      <c r="E11" s="103" t="s">
        <v>310</v>
      </c>
      <c r="F11" s="93" t="s">
        <v>283</v>
      </c>
      <c r="G11" s="93" t="s">
        <v>289</v>
      </c>
    </row>
    <row r="12" customFormat="false" ht="49.5" hidden="false" customHeight="true" outlineLevel="0" collapsed="false">
      <c r="B12" s="93" t="s">
        <v>311</v>
      </c>
      <c r="C12" s="93" t="s">
        <v>312</v>
      </c>
      <c r="D12" s="73" t="s">
        <v>313</v>
      </c>
      <c r="E12" s="103" t="s">
        <v>314</v>
      </c>
      <c r="F12" s="93" t="s">
        <v>315</v>
      </c>
      <c r="G12" s="93" t="s">
        <v>316</v>
      </c>
    </row>
    <row r="13" customFormat="false" ht="49.5" hidden="false" customHeight="true" outlineLevel="0" collapsed="false">
      <c r="B13" s="93" t="s">
        <v>317</v>
      </c>
      <c r="C13" s="93" t="s">
        <v>318</v>
      </c>
      <c r="D13" s="73" t="s">
        <v>319</v>
      </c>
      <c r="E13" s="103" t="s">
        <v>320</v>
      </c>
      <c r="F13" s="93" t="s">
        <v>283</v>
      </c>
      <c r="G13" s="93" t="s">
        <v>284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2026-08-27T10:42:31Z</dcterms:created>
  <dc:creator>openpyxl</dc:creator>
  <dc:description/>
  <dc:language>en-US</dc:language>
  <cp:lastModifiedBy/>
  <dcterms:modified xsi:type="dcterms:W3CDTF">2026-08-27T11:02:34Z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